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cuments\CAM2022\PLAN ANTICORRUPCIÓN 2022\"/>
    </mc:Choice>
  </mc:AlternateContent>
  <bookViews>
    <workbookView xWindow="0" yWindow="0" windowWidth="20490" windowHeight="7350" tabRatio="647" firstSheet="1" activeTab="2"/>
  </bookViews>
  <sheets>
    <sheet name="Hoja1" sheetId="41" state="hidden" r:id="rId1"/>
    <sheet name="Anexo 5.1 INGRESOS (2)" sheetId="49" r:id="rId2"/>
    <sheet name="Anexo 5.2. informe Gastos" sheetId="37" r:id="rId3"/>
  </sheets>
  <externalReferences>
    <externalReference r:id="rId4"/>
    <externalReference r:id="rId5"/>
  </externalReferences>
  <definedNames>
    <definedName name="_xlnm._FilterDatabase" localSheetId="1" hidden="1">'Anexo 5.1 INGRESOS (2)'!$A$6:$Y$504</definedName>
    <definedName name="_xlnm.Print_Area" localSheetId="1">'Anexo 5.1 INGRESOS (2)'!#REF!</definedName>
    <definedName name="Lista_CAR" localSheetId="1">'[1]Datos Generales'!$H$5:$H$37</definedName>
    <definedName name="Lista_CAR">#REF!</definedName>
    <definedName name="REPORTE" comment="SI SE REPORTA" localSheetId="1">[1]Formulas!$F$33:$F$34</definedName>
    <definedName name="REPORTE" comment="SI SE REPORTA">#REF!</definedName>
    <definedName name="SI" comment="OPCION SI O NO" localSheetId="1">[1]Formulas!$D$33:$D$34</definedName>
    <definedName name="SI" comment="OPCION SI O NO">#REF!</definedName>
    <definedName name="Vigencias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37" l="1"/>
  <c r="O5" i="37"/>
  <c r="N4" i="37"/>
  <c r="O4" i="37"/>
  <c r="Q19" i="37"/>
  <c r="T7" i="49"/>
  <c r="U11" i="49"/>
  <c r="U10" i="49" s="1"/>
  <c r="V11" i="49"/>
  <c r="AB113" i="37"/>
  <c r="AB112" i="37" s="1"/>
  <c r="AA113" i="37"/>
  <c r="Z113" i="37"/>
  <c r="Z112" i="37" s="1"/>
  <c r="Y113" i="37"/>
  <c r="AA112" i="37"/>
  <c r="Y112" i="37"/>
  <c r="X112" i="37"/>
  <c r="W112" i="37"/>
  <c r="V112" i="37"/>
  <c r="U112" i="37"/>
  <c r="U115" i="37" s="1"/>
  <c r="U117" i="37" s="1"/>
  <c r="T112" i="37"/>
  <c r="S112" i="37"/>
  <c r="R112" i="37"/>
  <c r="Q112" i="37"/>
  <c r="Q115" i="37" s="1"/>
  <c r="Q117" i="37" s="1"/>
  <c r="P112" i="37"/>
  <c r="O112" i="37"/>
  <c r="N112" i="37"/>
  <c r="M112" i="37"/>
  <c r="M115" i="37" s="1"/>
  <c r="M117" i="37" s="1"/>
  <c r="L112" i="37"/>
  <c r="K112" i="37"/>
  <c r="J112" i="37"/>
  <c r="I112" i="37"/>
  <c r="AB111" i="37"/>
  <c r="AB110" i="37" s="1"/>
  <c r="AA111" i="37"/>
  <c r="AA110" i="37" s="1"/>
  <c r="Z111" i="37"/>
  <c r="Y111" i="37"/>
  <c r="Y110" i="37" s="1"/>
  <c r="Z110" i="37"/>
  <c r="X110" i="37"/>
  <c r="W110" i="37"/>
  <c r="V110" i="37"/>
  <c r="U110" i="37"/>
  <c r="T110" i="37"/>
  <c r="S110" i="37"/>
  <c r="R110" i="37"/>
  <c r="Q110" i="37"/>
  <c r="P110" i="37"/>
  <c r="O110" i="37"/>
  <c r="N110" i="37"/>
  <c r="M110" i="37"/>
  <c r="L110" i="37"/>
  <c r="K110" i="37"/>
  <c r="J110" i="37"/>
  <c r="I110" i="37"/>
  <c r="AB109" i="37"/>
  <c r="AB108" i="37" s="1"/>
  <c r="AA109" i="37"/>
  <c r="Z109" i="37"/>
  <c r="Z108" i="37" s="1"/>
  <c r="Y109" i="37"/>
  <c r="AA108" i="37"/>
  <c r="Y108" i="37"/>
  <c r="X108" i="37"/>
  <c r="W108" i="37"/>
  <c r="V108" i="37"/>
  <c r="U108" i="37"/>
  <c r="T108" i="37"/>
  <c r="S108" i="37"/>
  <c r="R108" i="37"/>
  <c r="Q108" i="37"/>
  <c r="P108" i="37"/>
  <c r="O108" i="37"/>
  <c r="N108" i="37"/>
  <c r="M108" i="37"/>
  <c r="L108" i="37"/>
  <c r="K108" i="37"/>
  <c r="J108" i="37"/>
  <c r="I108" i="37"/>
  <c r="AB107" i="37"/>
  <c r="AA107" i="37"/>
  <c r="Z107" i="37"/>
  <c r="Y107" i="37"/>
  <c r="AB106" i="37"/>
  <c r="AA106" i="37"/>
  <c r="Z106" i="37"/>
  <c r="Y106" i="37"/>
  <c r="AB105" i="37"/>
  <c r="AA105" i="37"/>
  <c r="Z105" i="37"/>
  <c r="Y105" i="37"/>
  <c r="AB104" i="37"/>
  <c r="AB103" i="37" s="1"/>
  <c r="AA104" i="37"/>
  <c r="Z104" i="37"/>
  <c r="Y104" i="37"/>
  <c r="Z103" i="37"/>
  <c r="X103" i="37"/>
  <c r="W103" i="37"/>
  <c r="V103" i="37"/>
  <c r="U103" i="37"/>
  <c r="T103" i="37"/>
  <c r="S103" i="37"/>
  <c r="R103" i="37"/>
  <c r="Q103" i="37"/>
  <c r="P103" i="37"/>
  <c r="O103" i="37"/>
  <c r="N103" i="37"/>
  <c r="M103" i="37"/>
  <c r="L103" i="37"/>
  <c r="K103" i="37"/>
  <c r="J103" i="37"/>
  <c r="I103" i="37"/>
  <c r="AB102" i="37"/>
  <c r="AB101" i="37" s="1"/>
  <c r="AA102" i="37"/>
  <c r="Z102" i="37"/>
  <c r="Z101" i="37" s="1"/>
  <c r="Y102" i="37"/>
  <c r="AA101" i="37"/>
  <c r="Y101" i="37"/>
  <c r="X101" i="37"/>
  <c r="W101" i="37"/>
  <c r="V101" i="37"/>
  <c r="U101" i="37"/>
  <c r="T101" i="37"/>
  <c r="S101" i="37"/>
  <c r="R101" i="37"/>
  <c r="Q101" i="37"/>
  <c r="P101" i="37"/>
  <c r="O101" i="37"/>
  <c r="N101" i="37"/>
  <c r="M101" i="37"/>
  <c r="L101" i="37"/>
  <c r="K101" i="37"/>
  <c r="J101" i="37"/>
  <c r="I101" i="37"/>
  <c r="AB100" i="37"/>
  <c r="AA100" i="37"/>
  <c r="Z100" i="37"/>
  <c r="Y100" i="37"/>
  <c r="AB99" i="37"/>
  <c r="AA99" i="37"/>
  <c r="AA98" i="37" s="1"/>
  <c r="Z99" i="37"/>
  <c r="Z98" i="37" s="1"/>
  <c r="Y99" i="37"/>
  <c r="Y98" i="37" s="1"/>
  <c r="X98" i="37"/>
  <c r="W98" i="37"/>
  <c r="V98" i="37"/>
  <c r="U98" i="37"/>
  <c r="T98" i="37"/>
  <c r="S98" i="37"/>
  <c r="R98" i="37"/>
  <c r="Q98" i="37"/>
  <c r="P98" i="37"/>
  <c r="O98" i="37"/>
  <c r="N98" i="37"/>
  <c r="M98" i="37"/>
  <c r="L98" i="37"/>
  <c r="K98" i="37"/>
  <c r="J98" i="37"/>
  <c r="I98" i="37"/>
  <c r="AB97" i="37"/>
  <c r="AA97" i="37"/>
  <c r="Z97" i="37"/>
  <c r="I97" i="37"/>
  <c r="I94" i="37" s="1"/>
  <c r="AB96" i="37"/>
  <c r="AA96" i="37"/>
  <c r="Z96" i="37"/>
  <c r="Y96" i="37"/>
  <c r="AB95" i="37"/>
  <c r="AA95" i="37"/>
  <c r="AA94" i="37" s="1"/>
  <c r="Z95" i="37"/>
  <c r="Y95" i="37"/>
  <c r="Z94" i="37"/>
  <c r="X94" i="37"/>
  <c r="W94" i="37"/>
  <c r="V94" i="37"/>
  <c r="U94" i="37"/>
  <c r="T94" i="37"/>
  <c r="S94" i="37"/>
  <c r="R94" i="37"/>
  <c r="Q94" i="37"/>
  <c r="P94" i="37"/>
  <c r="O94" i="37"/>
  <c r="N94" i="37"/>
  <c r="M94" i="37"/>
  <c r="L94" i="37"/>
  <c r="K94" i="37"/>
  <c r="J94" i="37"/>
  <c r="AB93" i="37"/>
  <c r="AA93" i="37"/>
  <c r="Z93" i="37"/>
  <c r="Y93" i="37"/>
  <c r="AB92" i="37"/>
  <c r="AA92" i="37"/>
  <c r="Z92" i="37"/>
  <c r="Y92" i="37"/>
  <c r="AB91" i="37"/>
  <c r="AB90" i="37" s="1"/>
  <c r="AA91" i="37"/>
  <c r="AA90" i="37" s="1"/>
  <c r="Z91" i="37"/>
  <c r="Y91" i="37"/>
  <c r="Y90" i="37" s="1"/>
  <c r="X90" i="37"/>
  <c r="W90" i="37"/>
  <c r="V90" i="37"/>
  <c r="U90" i="37"/>
  <c r="T90" i="37"/>
  <c r="S90" i="37"/>
  <c r="R90" i="37"/>
  <c r="Q90" i="37"/>
  <c r="P90" i="37"/>
  <c r="O90" i="37"/>
  <c r="N90" i="37"/>
  <c r="M90" i="37"/>
  <c r="L90" i="37"/>
  <c r="K90" i="37"/>
  <c r="J90" i="37"/>
  <c r="I90" i="37"/>
  <c r="AB87" i="37"/>
  <c r="AA87" i="37"/>
  <c r="AA86" i="37" s="1"/>
  <c r="AA85" i="37" s="1"/>
  <c r="AA84" i="37" s="1"/>
  <c r="Z87" i="37"/>
  <c r="Z86" i="37" s="1"/>
  <c r="Z85" i="37" s="1"/>
  <c r="Z84" i="37" s="1"/>
  <c r="Y87" i="37"/>
  <c r="AB86" i="37"/>
  <c r="AB85" i="37" s="1"/>
  <c r="AB84" i="37" s="1"/>
  <c r="Y86" i="37"/>
  <c r="Y85" i="37" s="1"/>
  <c r="Y84" i="37" s="1"/>
  <c r="L86" i="37"/>
  <c r="K86" i="37"/>
  <c r="J86" i="37"/>
  <c r="J85" i="37" s="1"/>
  <c r="J84" i="37" s="1"/>
  <c r="I86" i="37"/>
  <c r="I85" i="37" s="1"/>
  <c r="I84" i="37" s="1"/>
  <c r="L85" i="37"/>
  <c r="L84" i="37" s="1"/>
  <c r="K85" i="37"/>
  <c r="K84" i="37"/>
  <c r="AB83" i="37"/>
  <c r="AB82" i="37" s="1"/>
  <c r="AB81" i="37" s="1"/>
  <c r="AB80" i="37" s="1"/>
  <c r="AA83" i="37"/>
  <c r="AA82" i="37" s="1"/>
  <c r="AA81" i="37" s="1"/>
  <c r="AA80" i="37" s="1"/>
  <c r="Z83" i="37"/>
  <c r="Y83" i="37"/>
  <c r="Y82" i="37" s="1"/>
  <c r="Y81" i="37" s="1"/>
  <c r="Y80" i="37" s="1"/>
  <c r="Z82" i="37"/>
  <c r="Z81" i="37" s="1"/>
  <c r="Z80" i="37" s="1"/>
  <c r="L82" i="37"/>
  <c r="L81" i="37" s="1"/>
  <c r="L80" i="37" s="1"/>
  <c r="K82" i="37"/>
  <c r="K81" i="37" s="1"/>
  <c r="K80" i="37" s="1"/>
  <c r="J82" i="37"/>
  <c r="J81" i="37" s="1"/>
  <c r="J80" i="37" s="1"/>
  <c r="I82" i="37"/>
  <c r="I81" i="37" s="1"/>
  <c r="I80" i="37" s="1"/>
  <c r="AB79" i="37"/>
  <c r="AA79" i="37"/>
  <c r="Z79" i="37"/>
  <c r="Y79" i="37"/>
  <c r="AB78" i="37"/>
  <c r="AB77" i="37" s="1"/>
  <c r="AB76" i="37" s="1"/>
  <c r="AA78" i="37"/>
  <c r="AA77" i="37" s="1"/>
  <c r="AA76" i="37" s="1"/>
  <c r="Z78" i="37"/>
  <c r="Z77" i="37" s="1"/>
  <c r="Z76" i="37" s="1"/>
  <c r="Y78" i="37"/>
  <c r="Y77" i="37" s="1"/>
  <c r="Y76" i="37" s="1"/>
  <c r="L78" i="37"/>
  <c r="L77" i="37" s="1"/>
  <c r="L76" i="37" s="1"/>
  <c r="L75" i="37" s="1"/>
  <c r="K78" i="37"/>
  <c r="J78" i="37"/>
  <c r="J77" i="37" s="1"/>
  <c r="J76" i="37" s="1"/>
  <c r="I78" i="37"/>
  <c r="I77" i="37" s="1"/>
  <c r="I76" i="37" s="1"/>
  <c r="K77" i="37"/>
  <c r="K76" i="37" s="1"/>
  <c r="AB74" i="37"/>
  <c r="AA74" i="37"/>
  <c r="Z74" i="37"/>
  <c r="Z73" i="37" s="1"/>
  <c r="Z72" i="37" s="1"/>
  <c r="Z71" i="37" s="1"/>
  <c r="I74" i="37"/>
  <c r="I73" i="37" s="1"/>
  <c r="I72" i="37" s="1"/>
  <c r="I71" i="37" s="1"/>
  <c r="AB73" i="37"/>
  <c r="AB72" i="37" s="1"/>
  <c r="AB71" i="37" s="1"/>
  <c r="AA73" i="37"/>
  <c r="AA72" i="37" s="1"/>
  <c r="AA71" i="37" s="1"/>
  <c r="L73" i="37"/>
  <c r="L72" i="37" s="1"/>
  <c r="L71" i="37" s="1"/>
  <c r="K73" i="37"/>
  <c r="J73" i="37"/>
  <c r="J72" i="37" s="1"/>
  <c r="J71" i="37" s="1"/>
  <c r="K72" i="37"/>
  <c r="K71" i="37" s="1"/>
  <c r="AB70" i="37"/>
  <c r="AB69" i="37" s="1"/>
  <c r="AB68" i="37" s="1"/>
  <c r="AA70" i="37"/>
  <c r="AA69" i="37" s="1"/>
  <c r="AA68" i="37" s="1"/>
  <c r="Z70" i="37"/>
  <c r="Z69" i="37" s="1"/>
  <c r="Z68" i="37" s="1"/>
  <c r="I70" i="37"/>
  <c r="Y70" i="37" s="1"/>
  <c r="Y69" i="37" s="1"/>
  <c r="Y68" i="37" s="1"/>
  <c r="L69" i="37"/>
  <c r="L68" i="37" s="1"/>
  <c r="L67" i="37" s="1"/>
  <c r="K69" i="37"/>
  <c r="K68" i="37" s="1"/>
  <c r="K67" i="37" s="1"/>
  <c r="J69" i="37"/>
  <c r="J68" i="37" s="1"/>
  <c r="J67" i="37" s="1"/>
  <c r="AB65" i="37"/>
  <c r="AA65" i="37"/>
  <c r="Z65" i="37"/>
  <c r="Y65" i="37"/>
  <c r="X64" i="37"/>
  <c r="X63" i="37" s="1"/>
  <c r="X62" i="37" s="1"/>
  <c r="W64" i="37"/>
  <c r="W63" i="37" s="1"/>
  <c r="W62" i="37" s="1"/>
  <c r="V64" i="37"/>
  <c r="V63" i="37" s="1"/>
  <c r="V62" i="37" s="1"/>
  <c r="U64" i="37"/>
  <c r="U63" i="37" s="1"/>
  <c r="U62" i="37" s="1"/>
  <c r="T64" i="37"/>
  <c r="T63" i="37" s="1"/>
  <c r="T62" i="37" s="1"/>
  <c r="S64" i="37"/>
  <c r="S63" i="37" s="1"/>
  <c r="S62" i="37" s="1"/>
  <c r="R64" i="37"/>
  <c r="R63" i="37" s="1"/>
  <c r="R62" i="37" s="1"/>
  <c r="Q64" i="37"/>
  <c r="Q63" i="37" s="1"/>
  <c r="Q62" i="37" s="1"/>
  <c r="P64" i="37"/>
  <c r="O64" i="37"/>
  <c r="O63" i="37" s="1"/>
  <c r="O62" i="37" s="1"/>
  <c r="N64" i="37"/>
  <c r="M64" i="37"/>
  <c r="L64" i="37"/>
  <c r="AB64" i="37" s="1"/>
  <c r="AB63" i="37" s="1"/>
  <c r="K64" i="37"/>
  <c r="K63" i="37" s="1"/>
  <c r="K62" i="37" s="1"/>
  <c r="AA62" i="37" s="1"/>
  <c r="J64" i="37"/>
  <c r="Z64" i="37" s="1"/>
  <c r="Z63" i="37" s="1"/>
  <c r="I64" i="37"/>
  <c r="Y64" i="37" s="1"/>
  <c r="Y63" i="37" s="1"/>
  <c r="P63" i="37"/>
  <c r="P62" i="37" s="1"/>
  <c r="N63" i="37"/>
  <c r="N62" i="37" s="1"/>
  <c r="M63" i="37"/>
  <c r="M62" i="37" s="1"/>
  <c r="AB61" i="37"/>
  <c r="AA61" i="37"/>
  <c r="Z61" i="37"/>
  <c r="Y61" i="37"/>
  <c r="X60" i="37"/>
  <c r="X59" i="37" s="1"/>
  <c r="X58" i="37" s="1"/>
  <c r="X57" i="37" s="1"/>
  <c r="W60" i="37"/>
  <c r="W59" i="37" s="1"/>
  <c r="W58" i="37" s="1"/>
  <c r="V60" i="37"/>
  <c r="V59" i="37" s="1"/>
  <c r="V58" i="37" s="1"/>
  <c r="V57" i="37" s="1"/>
  <c r="U60" i="37"/>
  <c r="U59" i="37" s="1"/>
  <c r="U58" i="37" s="1"/>
  <c r="T60" i="37"/>
  <c r="S60" i="37"/>
  <c r="S59" i="37" s="1"/>
  <c r="S58" i="37" s="1"/>
  <c r="R60" i="37"/>
  <c r="R59" i="37" s="1"/>
  <c r="R58" i="37" s="1"/>
  <c r="R57" i="37" s="1"/>
  <c r="Q60" i="37"/>
  <c r="P60" i="37"/>
  <c r="P59" i="37" s="1"/>
  <c r="P58" i="37" s="1"/>
  <c r="O60" i="37"/>
  <c r="N60" i="37"/>
  <c r="N59" i="37" s="1"/>
  <c r="N58" i="37" s="1"/>
  <c r="M60" i="37"/>
  <c r="M59" i="37" s="1"/>
  <c r="M58" i="37" s="1"/>
  <c r="L60" i="37"/>
  <c r="AB60" i="37" s="1"/>
  <c r="AB59" i="37" s="1"/>
  <c r="K60" i="37"/>
  <c r="AA60" i="37" s="1"/>
  <c r="AA59" i="37" s="1"/>
  <c r="J60" i="37"/>
  <c r="Z60" i="37" s="1"/>
  <c r="Z59" i="37" s="1"/>
  <c r="I60" i="37"/>
  <c r="Y60" i="37" s="1"/>
  <c r="Y59" i="37" s="1"/>
  <c r="T59" i="37"/>
  <c r="T58" i="37" s="1"/>
  <c r="T57" i="37" s="1"/>
  <c r="Q59" i="37"/>
  <c r="Q58" i="37" s="1"/>
  <c r="Q57" i="37" s="1"/>
  <c r="O59" i="37"/>
  <c r="O58" i="37" s="1"/>
  <c r="AB56" i="37"/>
  <c r="AA56" i="37"/>
  <c r="J56" i="37"/>
  <c r="J55" i="37" s="1"/>
  <c r="I56" i="37"/>
  <c r="Y56" i="37" s="1"/>
  <c r="X55" i="37"/>
  <c r="X54" i="37" s="1"/>
  <c r="X53" i="37" s="1"/>
  <c r="W55" i="37"/>
  <c r="W54" i="37" s="1"/>
  <c r="W53" i="37" s="1"/>
  <c r="V55" i="37"/>
  <c r="U55" i="37"/>
  <c r="U54" i="37" s="1"/>
  <c r="U53" i="37" s="1"/>
  <c r="T55" i="37"/>
  <c r="S55" i="37"/>
  <c r="R55" i="37"/>
  <c r="R54" i="37" s="1"/>
  <c r="R53" i="37" s="1"/>
  <c r="Q55" i="37"/>
  <c r="Q54" i="37" s="1"/>
  <c r="Q53" i="37" s="1"/>
  <c r="P55" i="37"/>
  <c r="P54" i="37" s="1"/>
  <c r="P53" i="37" s="1"/>
  <c r="O55" i="37"/>
  <c r="O54" i="37" s="1"/>
  <c r="O53" i="37" s="1"/>
  <c r="N55" i="37"/>
  <c r="N54" i="37" s="1"/>
  <c r="N53" i="37" s="1"/>
  <c r="M55" i="37"/>
  <c r="M54" i="37" s="1"/>
  <c r="M53" i="37" s="1"/>
  <c r="L55" i="37"/>
  <c r="AB55" i="37" s="1"/>
  <c r="AB54" i="37" s="1"/>
  <c r="K55" i="37"/>
  <c r="AA55" i="37" s="1"/>
  <c r="AA54" i="37" s="1"/>
  <c r="V54" i="37"/>
  <c r="V53" i="37" s="1"/>
  <c r="T54" i="37"/>
  <c r="T53" i="37" s="1"/>
  <c r="S54" i="37"/>
  <c r="S53" i="37" s="1"/>
  <c r="K54" i="37"/>
  <c r="K53" i="37" s="1"/>
  <c r="AB52" i="37"/>
  <c r="AA52" i="37"/>
  <c r="Z52" i="37"/>
  <c r="Y52" i="37"/>
  <c r="X51" i="37"/>
  <c r="W51" i="37"/>
  <c r="V51" i="37"/>
  <c r="V50" i="37" s="1"/>
  <c r="V49" i="37" s="1"/>
  <c r="U51" i="37"/>
  <c r="U50" i="37" s="1"/>
  <c r="U49" i="37" s="1"/>
  <c r="U48" i="37" s="1"/>
  <c r="T51" i="37"/>
  <c r="T50" i="37" s="1"/>
  <c r="T49" i="37" s="1"/>
  <c r="S51" i="37"/>
  <c r="S50" i="37" s="1"/>
  <c r="S49" i="37" s="1"/>
  <c r="S48" i="37" s="1"/>
  <c r="R51" i="37"/>
  <c r="R50" i="37" s="1"/>
  <c r="R49" i="37" s="1"/>
  <c r="R48" i="37" s="1"/>
  <c r="Q51" i="37"/>
  <c r="Q50" i="37" s="1"/>
  <c r="Q49" i="37" s="1"/>
  <c r="P51" i="37"/>
  <c r="O51" i="37"/>
  <c r="N51" i="37"/>
  <c r="M51" i="37"/>
  <c r="M50" i="37" s="1"/>
  <c r="M49" i="37" s="1"/>
  <c r="M48" i="37" s="1"/>
  <c r="L51" i="37"/>
  <c r="K51" i="37"/>
  <c r="J51" i="37"/>
  <c r="Z51" i="37" s="1"/>
  <c r="Z50" i="37" s="1"/>
  <c r="I51" i="37"/>
  <c r="I50" i="37" s="1"/>
  <c r="I49" i="37" s="1"/>
  <c r="X50" i="37"/>
  <c r="X49" i="37" s="1"/>
  <c r="X48" i="37" s="1"/>
  <c r="W50" i="37"/>
  <c r="W49" i="37" s="1"/>
  <c r="W48" i="37" s="1"/>
  <c r="N50" i="37"/>
  <c r="N49" i="37" s="1"/>
  <c r="L50" i="37"/>
  <c r="L49" i="37" s="1"/>
  <c r="K50" i="37"/>
  <c r="K49" i="37" s="1"/>
  <c r="K36" i="37"/>
  <c r="L36" i="37" s="1"/>
  <c r="K32" i="37"/>
  <c r="L32" i="37" s="1"/>
  <c r="K27" i="37"/>
  <c r="K23" i="37"/>
  <c r="L23" i="37" s="1"/>
  <c r="K16" i="37"/>
  <c r="L16" i="37" s="1"/>
  <c r="K14" i="37"/>
  <c r="J13" i="37"/>
  <c r="K13" i="37" s="1"/>
  <c r="R53" i="49"/>
  <c r="M53" i="49"/>
  <c r="U394" i="49"/>
  <c r="U507" i="49"/>
  <c r="L508" i="49"/>
  <c r="L507" i="49"/>
  <c r="R99" i="49"/>
  <c r="O99" i="49"/>
  <c r="T99" i="49" s="1"/>
  <c r="V99" i="49" s="1"/>
  <c r="U97" i="49"/>
  <c r="T97" i="49"/>
  <c r="O97" i="49"/>
  <c r="R97" i="49" s="1"/>
  <c r="Q97" i="49" s="1"/>
  <c r="O59" i="49"/>
  <c r="Q59" i="49" s="1"/>
  <c r="V47" i="49"/>
  <c r="V43" i="49"/>
  <c r="R57" i="49"/>
  <c r="O57" i="49"/>
  <c r="Q57" i="49" s="1"/>
  <c r="U55" i="49"/>
  <c r="V55" i="49" s="1"/>
  <c r="T55" i="49"/>
  <c r="R55" i="49"/>
  <c r="Q55" i="49"/>
  <c r="O55" i="49"/>
  <c r="O53" i="49"/>
  <c r="T53" i="49" s="1"/>
  <c r="V53" i="49" s="1"/>
  <c r="U51" i="49"/>
  <c r="V51" i="49" s="1"/>
  <c r="R51" i="49"/>
  <c r="O51" i="49"/>
  <c r="T51" i="49" s="1"/>
  <c r="R47" i="49"/>
  <c r="O47" i="49"/>
  <c r="T47" i="49" s="1"/>
  <c r="R32" i="49"/>
  <c r="P32" i="49"/>
  <c r="O32" i="49"/>
  <c r="T32" i="49" s="1"/>
  <c r="V32" i="49" s="1"/>
  <c r="R43" i="49"/>
  <c r="P43" i="49"/>
  <c r="O43" i="49"/>
  <c r="T43" i="49" s="1"/>
  <c r="R31" i="49"/>
  <c r="P31" i="49"/>
  <c r="O31" i="49"/>
  <c r="T31" i="49" s="1"/>
  <c r="U30" i="49"/>
  <c r="L30" i="49"/>
  <c r="P30" i="49" s="1"/>
  <c r="V10" i="49" l="1"/>
  <c r="U9" i="49"/>
  <c r="AA103" i="37"/>
  <c r="AA115" i="37" s="1"/>
  <c r="I115" i="37"/>
  <c r="V97" i="49"/>
  <c r="R47" i="37"/>
  <c r="I55" i="37"/>
  <c r="Y55" i="37" s="1"/>
  <c r="Y54" i="37" s="1"/>
  <c r="O57" i="37"/>
  <c r="U57" i="37"/>
  <c r="U47" i="37" s="1"/>
  <c r="AA75" i="37"/>
  <c r="Y97" i="37"/>
  <c r="Y94" i="37" s="1"/>
  <c r="AB98" i="37"/>
  <c r="J115" i="37"/>
  <c r="N115" i="37"/>
  <c r="N117" i="37" s="1"/>
  <c r="R115" i="37"/>
  <c r="R117" i="37" s="1"/>
  <c r="V115" i="37"/>
  <c r="V117" i="37" s="1"/>
  <c r="Y103" i="37"/>
  <c r="Y115" i="37" s="1"/>
  <c r="K115" i="37"/>
  <c r="O115" i="37"/>
  <c r="O117" i="37" s="1"/>
  <c r="S115" i="37"/>
  <c r="S117" i="37" s="1"/>
  <c r="W115" i="37"/>
  <c r="W117" i="37" s="1"/>
  <c r="AA51" i="37"/>
  <c r="AA50" i="37" s="1"/>
  <c r="X47" i="37"/>
  <c r="AB51" i="37"/>
  <c r="AB50" i="37" s="1"/>
  <c r="S57" i="37"/>
  <c r="S88" i="37" s="1"/>
  <c r="I75" i="37"/>
  <c r="Y75" i="37"/>
  <c r="Z90" i="37"/>
  <c r="Z115" i="37" s="1"/>
  <c r="AB94" i="37"/>
  <c r="AB115" i="37" s="1"/>
  <c r="L115" i="37"/>
  <c r="P115" i="37"/>
  <c r="P117" i="37" s="1"/>
  <c r="T115" i="37"/>
  <c r="T117" i="37" s="1"/>
  <c r="X115" i="37"/>
  <c r="X117" i="37" s="1"/>
  <c r="Z67" i="37"/>
  <c r="Z66" i="37" s="1"/>
  <c r="J66" i="37"/>
  <c r="Z75" i="37"/>
  <c r="AB67" i="37"/>
  <c r="AB66" i="37" s="1"/>
  <c r="L66" i="37"/>
  <c r="AB75" i="37"/>
  <c r="W57" i="37"/>
  <c r="W88" i="37" s="1"/>
  <c r="R88" i="37"/>
  <c r="V48" i="37"/>
  <c r="V47" i="37" s="1"/>
  <c r="X88" i="37"/>
  <c r="W47" i="37"/>
  <c r="T48" i="37"/>
  <c r="T47" i="37" s="1"/>
  <c r="U88" i="37"/>
  <c r="Y49" i="37"/>
  <c r="J54" i="37"/>
  <c r="J53" i="37" s="1"/>
  <c r="Z53" i="37" s="1"/>
  <c r="Z55" i="37"/>
  <c r="Z54" i="37" s="1"/>
  <c r="M57" i="37"/>
  <c r="M88" i="37" s="1"/>
  <c r="M47" i="37" s="1"/>
  <c r="J75" i="37"/>
  <c r="K48" i="37"/>
  <c r="N57" i="37"/>
  <c r="K75" i="37"/>
  <c r="N48" i="37"/>
  <c r="Q48" i="37"/>
  <c r="Q47" i="37" s="1"/>
  <c r="AA53" i="37"/>
  <c r="P57" i="37"/>
  <c r="Q88" i="37"/>
  <c r="AA67" i="37"/>
  <c r="AA66" i="37" s="1"/>
  <c r="K66" i="37"/>
  <c r="P50" i="37"/>
  <c r="P49" i="37" s="1"/>
  <c r="P48" i="37" s="1"/>
  <c r="P47" i="37" s="1"/>
  <c r="L54" i="37"/>
  <c r="L53" i="37" s="1"/>
  <c r="AB53" i="37" s="1"/>
  <c r="J59" i="37"/>
  <c r="J58" i="37" s="1"/>
  <c r="I59" i="37"/>
  <c r="I58" i="37" s="1"/>
  <c r="I69" i="37"/>
  <c r="I68" i="37" s="1"/>
  <c r="I67" i="37" s="1"/>
  <c r="K59" i="37"/>
  <c r="K58" i="37" s="1"/>
  <c r="Y74" i="37"/>
  <c r="Y73" i="37" s="1"/>
  <c r="Y72" i="37" s="1"/>
  <c r="Y71" i="37" s="1"/>
  <c r="L59" i="37"/>
  <c r="L58" i="37" s="1"/>
  <c r="O50" i="37"/>
  <c r="O49" i="37" s="1"/>
  <c r="O48" i="37" s="1"/>
  <c r="O47" i="37" s="1"/>
  <c r="I63" i="37"/>
  <c r="I62" i="37" s="1"/>
  <c r="Y62" i="37" s="1"/>
  <c r="Z56" i="37"/>
  <c r="J63" i="37"/>
  <c r="J62" i="37" s="1"/>
  <c r="Z62" i="37" s="1"/>
  <c r="Y51" i="37"/>
  <c r="Y50" i="37" s="1"/>
  <c r="AA64" i="37"/>
  <c r="AA63" i="37" s="1"/>
  <c r="J50" i="37"/>
  <c r="J49" i="37" s="1"/>
  <c r="L63" i="37"/>
  <c r="L62" i="37" s="1"/>
  <c r="AB62" i="37" s="1"/>
  <c r="I54" i="37"/>
  <c r="I53" i="37" s="1"/>
  <c r="Y53" i="37" s="1"/>
  <c r="Q99" i="49"/>
  <c r="T59" i="49"/>
  <c r="V59" i="49" s="1"/>
  <c r="T57" i="49"/>
  <c r="V57" i="49" s="1"/>
  <c r="Q51" i="49"/>
  <c r="Q47" i="49"/>
  <c r="Q32" i="49"/>
  <c r="Q43" i="49"/>
  <c r="R30" i="49"/>
  <c r="Q31" i="49"/>
  <c r="O30" i="49"/>
  <c r="U8" i="49" l="1"/>
  <c r="V8" i="49" s="1"/>
  <c r="V9" i="49"/>
  <c r="N88" i="37"/>
  <c r="S47" i="37"/>
  <c r="V88" i="37"/>
  <c r="I48" i="37"/>
  <c r="Y48" i="37" s="1"/>
  <c r="L48" i="37"/>
  <c r="AB48" i="37" s="1"/>
  <c r="K88" i="37"/>
  <c r="AB58" i="37"/>
  <c r="L57" i="37"/>
  <c r="O88" i="37"/>
  <c r="AB49" i="37"/>
  <c r="AA48" i="37"/>
  <c r="AA58" i="37"/>
  <c r="K57" i="37"/>
  <c r="AA57" i="37" s="1"/>
  <c r="P88" i="37"/>
  <c r="AA49" i="37"/>
  <c r="I66" i="37"/>
  <c r="I88" i="37" s="1"/>
  <c r="Y67" i="37"/>
  <c r="Y66" i="37" s="1"/>
  <c r="Y58" i="37"/>
  <c r="I57" i="37"/>
  <c r="Y57" i="37" s="1"/>
  <c r="T88" i="37"/>
  <c r="Z49" i="37"/>
  <c r="J48" i="37"/>
  <c r="Z48" i="37" s="1"/>
  <c r="Z58" i="37"/>
  <c r="J57" i="37"/>
  <c r="Z57" i="37" s="1"/>
  <c r="Z88" i="37" s="1"/>
  <c r="Z117" i="37" s="1"/>
  <c r="N47" i="37"/>
  <c r="T30" i="49"/>
  <c r="V30" i="49" s="1"/>
  <c r="Q30" i="49"/>
  <c r="AA88" i="37" l="1"/>
  <c r="AA117" i="37" s="1"/>
  <c r="J88" i="37"/>
  <c r="AB57" i="37"/>
  <c r="AB88" i="37" s="1"/>
  <c r="AB117" i="37" s="1"/>
  <c r="L88" i="37"/>
  <c r="Y88" i="37"/>
  <c r="Y117" i="37" s="1"/>
  <c r="I47" i="37"/>
  <c r="Y47" i="37" s="1"/>
  <c r="I117" i="37"/>
  <c r="K47" i="37"/>
  <c r="AA47" i="37" s="1"/>
  <c r="K117" i="37"/>
  <c r="L47" i="37" l="1"/>
  <c r="AB47" i="37" s="1"/>
  <c r="L117" i="37"/>
  <c r="J47" i="37"/>
  <c r="Z47" i="37" s="1"/>
  <c r="J117" i="37"/>
  <c r="O1043" i="49" l="1"/>
  <c r="V1043" i="49" s="1"/>
  <c r="O1042" i="49"/>
  <c r="V1042" i="49" s="1"/>
  <c r="O1041" i="49"/>
  <c r="V1041" i="49" s="1"/>
  <c r="O1040" i="49"/>
  <c r="V1040" i="49" s="1"/>
  <c r="O1039" i="49"/>
  <c r="V1039" i="49" s="1"/>
  <c r="U1038" i="49"/>
  <c r="T1038" i="49"/>
  <c r="S1038" i="49"/>
  <c r="S1037" i="49" s="1"/>
  <c r="R1038" i="49"/>
  <c r="R1037" i="49" s="1"/>
  <c r="Q1038" i="49"/>
  <c r="Q1037" i="49" s="1"/>
  <c r="P1038" i="49"/>
  <c r="N1038" i="49"/>
  <c r="M1038" i="49"/>
  <c r="L1038" i="49"/>
  <c r="L1037" i="49" s="1"/>
  <c r="T1037" i="49"/>
  <c r="P1037" i="49"/>
  <c r="N1037" i="49"/>
  <c r="O1036" i="49"/>
  <c r="V1036" i="49" s="1"/>
  <c r="O1035" i="49"/>
  <c r="V1035" i="49" s="1"/>
  <c r="O1034" i="49"/>
  <c r="V1034" i="49" s="1"/>
  <c r="O1033" i="49"/>
  <c r="V1033" i="49" s="1"/>
  <c r="O1032" i="49"/>
  <c r="V1032" i="49" s="1"/>
  <c r="U1031" i="49"/>
  <c r="T1031" i="49"/>
  <c r="S1031" i="49"/>
  <c r="S1030" i="49" s="1"/>
  <c r="R1031" i="49"/>
  <c r="R1030" i="49" s="1"/>
  <c r="Q1031" i="49"/>
  <c r="Q1030" i="49" s="1"/>
  <c r="P1031" i="49"/>
  <c r="P1030" i="49" s="1"/>
  <c r="N1031" i="49"/>
  <c r="M1031" i="49"/>
  <c r="L1031" i="49"/>
  <c r="T1030" i="49"/>
  <c r="N1030" i="49"/>
  <c r="L1030" i="49"/>
  <c r="O1029" i="49"/>
  <c r="V1029" i="49" s="1"/>
  <c r="O1028" i="49"/>
  <c r="V1028" i="49" s="1"/>
  <c r="O1027" i="49"/>
  <c r="V1027" i="49" s="1"/>
  <c r="O1026" i="49"/>
  <c r="V1026" i="49" s="1"/>
  <c r="U1025" i="49"/>
  <c r="T1025" i="49"/>
  <c r="S1025" i="49"/>
  <c r="S1024" i="49" s="1"/>
  <c r="R1025" i="49"/>
  <c r="Q1025" i="49"/>
  <c r="Q1024" i="49" s="1"/>
  <c r="P1025" i="49"/>
  <c r="P1024" i="49" s="1"/>
  <c r="N1025" i="49"/>
  <c r="N1024" i="49" s="1"/>
  <c r="M1025" i="49"/>
  <c r="M1024" i="49" s="1"/>
  <c r="L1025" i="49"/>
  <c r="T1024" i="49"/>
  <c r="R1024" i="49"/>
  <c r="L1024" i="49"/>
  <c r="O524" i="49"/>
  <c r="O523" i="49"/>
  <c r="O522" i="49"/>
  <c r="O521" i="49"/>
  <c r="O520" i="49"/>
  <c r="U519" i="49"/>
  <c r="T519" i="49"/>
  <c r="T518" i="49" s="1"/>
  <c r="S519" i="49"/>
  <c r="R519" i="49"/>
  <c r="R518" i="49" s="1"/>
  <c r="Q519" i="49"/>
  <c r="P519" i="49"/>
  <c r="P518" i="49" s="1"/>
  <c r="N519" i="49"/>
  <c r="N518" i="49" s="1"/>
  <c r="M519" i="49"/>
  <c r="M518" i="49" s="1"/>
  <c r="L519" i="49"/>
  <c r="L518" i="49" s="1"/>
  <c r="U518" i="49"/>
  <c r="S518" i="49"/>
  <c r="Q518" i="49"/>
  <c r="O517" i="49"/>
  <c r="O516" i="49"/>
  <c r="O515" i="49"/>
  <c r="O512" i="49" s="1"/>
  <c r="O511" i="49" s="1"/>
  <c r="O514" i="49"/>
  <c r="O513" i="49"/>
  <c r="U512" i="49"/>
  <c r="U511" i="49" s="1"/>
  <c r="T512" i="49"/>
  <c r="S512" i="49"/>
  <c r="S511" i="49" s="1"/>
  <c r="R512" i="49"/>
  <c r="R511" i="49" s="1"/>
  <c r="Q512" i="49"/>
  <c r="Q511" i="49" s="1"/>
  <c r="P512" i="49"/>
  <c r="P511" i="49" s="1"/>
  <c r="N512" i="49"/>
  <c r="M512" i="49"/>
  <c r="M511" i="49" s="1"/>
  <c r="L512" i="49"/>
  <c r="T511" i="49"/>
  <c r="N511" i="49"/>
  <c r="L511" i="49"/>
  <c r="O510" i="49"/>
  <c r="O509" i="49"/>
  <c r="O508" i="49"/>
  <c r="O507" i="49"/>
  <c r="S506" i="49"/>
  <c r="S505" i="49" s="1"/>
  <c r="R506" i="49"/>
  <c r="R505" i="49" s="1"/>
  <c r="Q506" i="49"/>
  <c r="Q505" i="49" s="1"/>
  <c r="N506" i="49"/>
  <c r="M506" i="49"/>
  <c r="M505" i="49" s="1"/>
  <c r="L506" i="49"/>
  <c r="L505" i="49" s="1"/>
  <c r="N505" i="49"/>
  <c r="O504" i="49"/>
  <c r="O503" i="49"/>
  <c r="U502" i="49"/>
  <c r="T502" i="49"/>
  <c r="S502" i="49"/>
  <c r="R502" i="49"/>
  <c r="Q502" i="49"/>
  <c r="P502" i="49"/>
  <c r="O502" i="49"/>
  <c r="N502" i="49"/>
  <c r="M502" i="49"/>
  <c r="L502" i="49"/>
  <c r="O501" i="49"/>
  <c r="O500" i="49"/>
  <c r="O499" i="49"/>
  <c r="O498" i="49"/>
  <c r="O497" i="49"/>
  <c r="O496" i="49"/>
  <c r="O495" i="49"/>
  <c r="O494" i="49"/>
  <c r="O493" i="49"/>
  <c r="O492" i="49"/>
  <c r="O491" i="49"/>
  <c r="O490" i="49"/>
  <c r="O489" i="49"/>
  <c r="O488" i="49"/>
  <c r="O487" i="49"/>
  <c r="O486" i="49"/>
  <c r="O485" i="49"/>
  <c r="O484" i="49"/>
  <c r="O483" i="49"/>
  <c r="O482" i="49"/>
  <c r="O481" i="49"/>
  <c r="O480" i="49"/>
  <c r="O479" i="49"/>
  <c r="O478" i="49"/>
  <c r="O477" i="49"/>
  <c r="O476" i="49"/>
  <c r="O475" i="49"/>
  <c r="O474" i="49"/>
  <c r="O473" i="49"/>
  <c r="O470" i="49" s="1"/>
  <c r="O472" i="49"/>
  <c r="O471" i="49"/>
  <c r="U470" i="49"/>
  <c r="T470" i="49"/>
  <c r="S470" i="49"/>
  <c r="R470" i="49"/>
  <c r="Q470" i="49"/>
  <c r="P470" i="49"/>
  <c r="N470" i="49"/>
  <c r="M470" i="49"/>
  <c r="L470" i="49"/>
  <c r="O469" i="49"/>
  <c r="O468" i="49"/>
  <c r="O467" i="49"/>
  <c r="O466" i="49"/>
  <c r="O465" i="49"/>
  <c r="O464" i="49"/>
  <c r="O463" i="49"/>
  <c r="O462" i="49"/>
  <c r="O461" i="49"/>
  <c r="O460" i="49"/>
  <c r="O459" i="49"/>
  <c r="O458" i="49"/>
  <c r="O457" i="49"/>
  <c r="O456" i="49"/>
  <c r="O455" i="49"/>
  <c r="O454" i="49"/>
  <c r="O453" i="49"/>
  <c r="O452" i="49"/>
  <c r="O451" i="49"/>
  <c r="O450" i="49"/>
  <c r="O449" i="49"/>
  <c r="O448" i="49"/>
  <c r="O447" i="49"/>
  <c r="O446" i="49"/>
  <c r="O445" i="49"/>
  <c r="O444" i="49"/>
  <c r="O443" i="49"/>
  <c r="O442" i="49"/>
  <c r="O441" i="49"/>
  <c r="O440" i="49"/>
  <c r="O439" i="49"/>
  <c r="O438" i="49" s="1"/>
  <c r="U438" i="49"/>
  <c r="T438" i="49"/>
  <c r="S438" i="49"/>
  <c r="R438" i="49"/>
  <c r="Q438" i="49"/>
  <c r="P438" i="49"/>
  <c r="N438" i="49"/>
  <c r="M438" i="49"/>
  <c r="L438" i="49"/>
  <c r="O437" i="49"/>
  <c r="O436" i="49"/>
  <c r="O435" i="49"/>
  <c r="O434" i="49"/>
  <c r="O433" i="49"/>
  <c r="O432" i="49"/>
  <c r="O431" i="49"/>
  <c r="O430" i="49"/>
  <c r="O429" i="49"/>
  <c r="O428" i="49"/>
  <c r="O427" i="49"/>
  <c r="O426" i="49"/>
  <c r="O425" i="49"/>
  <c r="O424" i="49"/>
  <c r="O423" i="49"/>
  <c r="O422" i="49"/>
  <c r="O421" i="49"/>
  <c r="O420" i="49"/>
  <c r="O419" i="49"/>
  <c r="O418" i="49"/>
  <c r="O417" i="49"/>
  <c r="O416" i="49"/>
  <c r="O415" i="49"/>
  <c r="O414" i="49"/>
  <c r="O413" i="49"/>
  <c r="O412" i="49"/>
  <c r="O411" i="49"/>
  <c r="O410" i="49"/>
  <c r="O409" i="49"/>
  <c r="O408" i="49"/>
  <c r="O407" i="49"/>
  <c r="O406" i="49"/>
  <c r="U405" i="49"/>
  <c r="T405" i="49"/>
  <c r="S405" i="49"/>
  <c r="R405" i="49"/>
  <c r="Q405" i="49"/>
  <c r="P405" i="49"/>
  <c r="N405" i="49"/>
  <c r="M405" i="49"/>
  <c r="L405" i="49"/>
  <c r="O404" i="49"/>
  <c r="O403" i="49"/>
  <c r="O402" i="49" s="1"/>
  <c r="U402" i="49"/>
  <c r="T402" i="49"/>
  <c r="S402" i="49"/>
  <c r="R402" i="49"/>
  <c r="Q402" i="49"/>
  <c r="P402" i="49"/>
  <c r="N402" i="49"/>
  <c r="M402" i="49"/>
  <c r="L402" i="49"/>
  <c r="O401" i="49"/>
  <c r="O400" i="49"/>
  <c r="O399" i="49"/>
  <c r="O398" i="49"/>
  <c r="O397" i="49"/>
  <c r="O396" i="49" s="1"/>
  <c r="U396" i="49"/>
  <c r="T396" i="49"/>
  <c r="S396" i="49"/>
  <c r="R396" i="49"/>
  <c r="Q396" i="49"/>
  <c r="P396" i="49"/>
  <c r="N396" i="49"/>
  <c r="M396" i="49"/>
  <c r="L396" i="49"/>
  <c r="O395" i="49"/>
  <c r="O394" i="49"/>
  <c r="U393" i="49"/>
  <c r="S393" i="49"/>
  <c r="R393" i="49"/>
  <c r="P393" i="49"/>
  <c r="N393" i="49"/>
  <c r="M393" i="49"/>
  <c r="L393" i="49"/>
  <c r="O392" i="49"/>
  <c r="O391" i="49"/>
  <c r="U390" i="49"/>
  <c r="T390" i="49"/>
  <c r="S390" i="49"/>
  <c r="R390" i="49"/>
  <c r="Q390" i="49"/>
  <c r="P390" i="49"/>
  <c r="N390" i="49"/>
  <c r="M390" i="49"/>
  <c r="L390" i="49"/>
  <c r="O389" i="49"/>
  <c r="O388" i="49"/>
  <c r="O387" i="49"/>
  <c r="U386" i="49"/>
  <c r="T386" i="49"/>
  <c r="S386" i="49"/>
  <c r="R386" i="49"/>
  <c r="Q386" i="49"/>
  <c r="P386" i="49"/>
  <c r="O386" i="49"/>
  <c r="N386" i="49"/>
  <c r="M386" i="49"/>
  <c r="L386" i="49"/>
  <c r="O385" i="49"/>
  <c r="O383" i="49" s="1"/>
  <c r="O384" i="49"/>
  <c r="U383" i="49"/>
  <c r="T383" i="49"/>
  <c r="T379" i="49" s="1"/>
  <c r="S383" i="49"/>
  <c r="R383" i="49"/>
  <c r="Q383" i="49"/>
  <c r="P383" i="49"/>
  <c r="N383" i="49"/>
  <c r="M383" i="49"/>
  <c r="L383" i="49"/>
  <c r="O382" i="49"/>
  <c r="O381" i="49"/>
  <c r="O380" i="49" s="1"/>
  <c r="U380" i="49"/>
  <c r="T380" i="49"/>
  <c r="S380" i="49"/>
  <c r="R380" i="49"/>
  <c r="R379" i="49" s="1"/>
  <c r="R378" i="49" s="1"/>
  <c r="Q380" i="49"/>
  <c r="P380" i="49"/>
  <c r="N380" i="49"/>
  <c r="N379" i="49" s="1"/>
  <c r="N378" i="49" s="1"/>
  <c r="M380" i="49"/>
  <c r="L380" i="49"/>
  <c r="P379" i="49"/>
  <c r="P378" i="49" s="1"/>
  <c r="O377" i="49"/>
  <c r="O376" i="49"/>
  <c r="O375" i="49"/>
  <c r="O374" i="49"/>
  <c r="O373" i="49"/>
  <c r="O371" i="49" s="1"/>
  <c r="O370" i="49" s="1"/>
  <c r="O372" i="49"/>
  <c r="U371" i="49"/>
  <c r="T371" i="49"/>
  <c r="T370" i="49" s="1"/>
  <c r="S371" i="49"/>
  <c r="R371" i="49"/>
  <c r="Q371" i="49"/>
  <c r="P371" i="49"/>
  <c r="P370" i="49" s="1"/>
  <c r="N371" i="49"/>
  <c r="N370" i="49" s="1"/>
  <c r="N363" i="49" s="1"/>
  <c r="M371" i="49"/>
  <c r="L371" i="49"/>
  <c r="L370" i="49" s="1"/>
  <c r="U370" i="49"/>
  <c r="S370" i="49"/>
  <c r="R370" i="49"/>
  <c r="Q370" i="49"/>
  <c r="M370" i="49"/>
  <c r="O369" i="49"/>
  <c r="O368" i="49"/>
  <c r="O367" i="49"/>
  <c r="O366" i="49"/>
  <c r="O365" i="49"/>
  <c r="U364" i="49"/>
  <c r="T364" i="49"/>
  <c r="S364" i="49"/>
  <c r="S363" i="49" s="1"/>
  <c r="R364" i="49"/>
  <c r="Q364" i="49"/>
  <c r="P364" i="49"/>
  <c r="O364" i="49"/>
  <c r="N364" i="49"/>
  <c r="M364" i="49"/>
  <c r="L364" i="49"/>
  <c r="U363" i="49"/>
  <c r="R363" i="49"/>
  <c r="Q363" i="49"/>
  <c r="M363" i="49"/>
  <c r="O362" i="49"/>
  <c r="O361" i="49"/>
  <c r="O360" i="49" s="1"/>
  <c r="U360" i="49"/>
  <c r="T360" i="49"/>
  <c r="T345" i="49" s="1"/>
  <c r="S360" i="49"/>
  <c r="R360" i="49"/>
  <c r="Q360" i="49"/>
  <c r="P360" i="49"/>
  <c r="N360" i="49"/>
  <c r="M360" i="49"/>
  <c r="L360" i="49"/>
  <c r="O359" i="49"/>
  <c r="O358" i="49"/>
  <c r="O357" i="49"/>
  <c r="U356" i="49"/>
  <c r="T356" i="49"/>
  <c r="S356" i="49"/>
  <c r="R356" i="49"/>
  <c r="Q356" i="49"/>
  <c r="P356" i="49"/>
  <c r="N356" i="49"/>
  <c r="M356" i="49"/>
  <c r="L356" i="49"/>
  <c r="O355" i="49"/>
  <c r="O354" i="49"/>
  <c r="O353" i="49"/>
  <c r="O352" i="49" s="1"/>
  <c r="U352" i="49"/>
  <c r="T352" i="49"/>
  <c r="S352" i="49"/>
  <c r="R352" i="49"/>
  <c r="Q352" i="49"/>
  <c r="P352" i="49"/>
  <c r="N352" i="49"/>
  <c r="M352" i="49"/>
  <c r="L352" i="49"/>
  <c r="O351" i="49"/>
  <c r="O350" i="49"/>
  <c r="U349" i="49"/>
  <c r="T349" i="49"/>
  <c r="T346" i="49" s="1"/>
  <c r="S349" i="49"/>
  <c r="R349" i="49"/>
  <c r="Q349" i="49"/>
  <c r="P349" i="49"/>
  <c r="P346" i="49" s="1"/>
  <c r="N349" i="49"/>
  <c r="N346" i="49" s="1"/>
  <c r="N345" i="49" s="1"/>
  <c r="M349" i="49"/>
  <c r="M346" i="49" s="1"/>
  <c r="M345" i="49" s="1"/>
  <c r="L349" i="49"/>
  <c r="L346" i="49" s="1"/>
  <c r="L345" i="49" s="1"/>
  <c r="O348" i="49"/>
  <c r="O347" i="49"/>
  <c r="R346" i="49"/>
  <c r="Q346" i="49"/>
  <c r="Q345" i="49" s="1"/>
  <c r="R345" i="49"/>
  <c r="O344" i="49"/>
  <c r="O343" i="49"/>
  <c r="O342" i="49"/>
  <c r="O341" i="49"/>
  <c r="O340" i="49"/>
  <c r="O339" i="49"/>
  <c r="O338" i="49"/>
  <c r="O337" i="49"/>
  <c r="O336" i="49"/>
  <c r="O335" i="49"/>
  <c r="O334" i="49"/>
  <c r="O333" i="49"/>
  <c r="O332" i="49"/>
  <c r="O331" i="49"/>
  <c r="O330" i="49"/>
  <c r="O329" i="49"/>
  <c r="O328" i="49"/>
  <c r="O327" i="49"/>
  <c r="O326" i="49"/>
  <c r="O325" i="49"/>
  <c r="O324" i="49"/>
  <c r="O323" i="49"/>
  <c r="O322" i="49"/>
  <c r="O321" i="49"/>
  <c r="O320" i="49"/>
  <c r="O319" i="49"/>
  <c r="O318" i="49"/>
  <c r="O317" i="49"/>
  <c r="O316" i="49"/>
  <c r="O315" i="49"/>
  <c r="O314" i="49"/>
  <c r="O313" i="49"/>
  <c r="O312" i="49"/>
  <c r="O311" i="49"/>
  <c r="U310" i="49"/>
  <c r="U308" i="49" s="1"/>
  <c r="T310" i="49"/>
  <c r="S310" i="49"/>
  <c r="R310" i="49"/>
  <c r="R308" i="49" s="1"/>
  <c r="Q310" i="49"/>
  <c r="Q308" i="49" s="1"/>
  <c r="P310" i="49"/>
  <c r="N310" i="49"/>
  <c r="M310" i="49"/>
  <c r="M308" i="49" s="1"/>
  <c r="L310" i="49"/>
  <c r="O309" i="49"/>
  <c r="T308" i="49"/>
  <c r="S308" i="49"/>
  <c r="P308" i="49"/>
  <c r="N308" i="49"/>
  <c r="L308" i="49"/>
  <c r="O307" i="49"/>
  <c r="O306" i="49"/>
  <c r="O305" i="49"/>
  <c r="O304" i="49" s="1"/>
  <c r="U304" i="49"/>
  <c r="T304" i="49"/>
  <c r="S304" i="49"/>
  <c r="R304" i="49"/>
  <c r="Q304" i="49"/>
  <c r="P304" i="49"/>
  <c r="N304" i="49"/>
  <c r="M304" i="49"/>
  <c r="L304" i="49"/>
  <c r="O303" i="49"/>
  <c r="O302" i="49"/>
  <c r="O301" i="49"/>
  <c r="U300" i="49"/>
  <c r="T300" i="49"/>
  <c r="S300" i="49"/>
  <c r="R300" i="49"/>
  <c r="Q300" i="49"/>
  <c r="P300" i="49"/>
  <c r="N300" i="49"/>
  <c r="M300" i="49"/>
  <c r="L300" i="49"/>
  <c r="O299" i="49"/>
  <c r="O298" i="49"/>
  <c r="O297" i="49"/>
  <c r="O296" i="49" s="1"/>
  <c r="U296" i="49"/>
  <c r="T296" i="49"/>
  <c r="S296" i="49"/>
  <c r="R296" i="49"/>
  <c r="Q296" i="49"/>
  <c r="P296" i="49"/>
  <c r="N296" i="49"/>
  <c r="M296" i="49"/>
  <c r="L296" i="49"/>
  <c r="O295" i="49"/>
  <c r="O294" i="49"/>
  <c r="O293" i="49"/>
  <c r="U292" i="49"/>
  <c r="T292" i="49"/>
  <c r="S292" i="49"/>
  <c r="R292" i="49"/>
  <c r="Q292" i="49"/>
  <c r="P292" i="49"/>
  <c r="N292" i="49"/>
  <c r="N287" i="49" s="1"/>
  <c r="M292" i="49"/>
  <c r="L292" i="49"/>
  <c r="O291" i="49"/>
  <c r="O290" i="49"/>
  <c r="O289" i="49"/>
  <c r="U288" i="49"/>
  <c r="T288" i="49"/>
  <c r="T287" i="49" s="1"/>
  <c r="S288" i="49"/>
  <c r="S287" i="49" s="1"/>
  <c r="R288" i="49"/>
  <c r="Q288" i="49"/>
  <c r="P288" i="49"/>
  <c r="P287" i="49" s="1"/>
  <c r="O288" i="49"/>
  <c r="N288" i="49"/>
  <c r="M288" i="49"/>
  <c r="L288" i="49"/>
  <c r="L287" i="49" s="1"/>
  <c r="R287" i="49"/>
  <c r="O286" i="49"/>
  <c r="O285" i="49"/>
  <c r="O284" i="49"/>
  <c r="U283" i="49"/>
  <c r="T283" i="49"/>
  <c r="S283" i="49"/>
  <c r="R283" i="49"/>
  <c r="Q283" i="49"/>
  <c r="P283" i="49"/>
  <c r="N283" i="49"/>
  <c r="M283" i="49"/>
  <c r="M278" i="49" s="1"/>
  <c r="L283" i="49"/>
  <c r="O282" i="49"/>
  <c r="O281" i="49"/>
  <c r="O280" i="49"/>
  <c r="O279" i="49" s="1"/>
  <c r="U279" i="49"/>
  <c r="T279" i="49"/>
  <c r="S279" i="49"/>
  <c r="S278" i="49" s="1"/>
  <c r="R279" i="49"/>
  <c r="R278" i="49" s="1"/>
  <c r="Q279" i="49"/>
  <c r="P279" i="49"/>
  <c r="N279" i="49"/>
  <c r="N278" i="49" s="1"/>
  <c r="M279" i="49"/>
  <c r="L279" i="49"/>
  <c r="U278" i="49"/>
  <c r="Q278" i="49"/>
  <c r="O277" i="49"/>
  <c r="O276" i="49"/>
  <c r="O275" i="49"/>
  <c r="O274" i="49" s="1"/>
  <c r="U274" i="49"/>
  <c r="T274" i="49"/>
  <c r="S274" i="49"/>
  <c r="R274" i="49"/>
  <c r="Q274" i="49"/>
  <c r="P274" i="49"/>
  <c r="N274" i="49"/>
  <c r="M274" i="49"/>
  <c r="L274" i="49"/>
  <c r="O273" i="49"/>
  <c r="O272" i="49"/>
  <c r="O271" i="49"/>
  <c r="U270" i="49"/>
  <c r="T270" i="49"/>
  <c r="S270" i="49"/>
  <c r="R270" i="49"/>
  <c r="Q270" i="49"/>
  <c r="P270" i="49"/>
  <c r="N270" i="49"/>
  <c r="N265" i="49" s="1"/>
  <c r="M270" i="49"/>
  <c r="L270" i="49"/>
  <c r="O269" i="49"/>
  <c r="O268" i="49"/>
  <c r="O267" i="49"/>
  <c r="U266" i="49"/>
  <c r="T266" i="49"/>
  <c r="T265" i="49" s="1"/>
  <c r="S266" i="49"/>
  <c r="R266" i="49"/>
  <c r="Q266" i="49"/>
  <c r="P266" i="49"/>
  <c r="P265" i="49" s="1"/>
  <c r="O266" i="49"/>
  <c r="N266" i="49"/>
  <c r="M266" i="49"/>
  <c r="L266" i="49"/>
  <c r="L265" i="49" s="1"/>
  <c r="R265" i="49"/>
  <c r="O264" i="49"/>
  <c r="O263" i="49"/>
  <c r="O262" i="49"/>
  <c r="U261" i="49"/>
  <c r="T261" i="49"/>
  <c r="S261" i="49"/>
  <c r="R261" i="49"/>
  <c r="Q261" i="49"/>
  <c r="P261" i="49"/>
  <c r="N261" i="49"/>
  <c r="M261" i="49"/>
  <c r="M256" i="49" s="1"/>
  <c r="L261" i="49"/>
  <c r="O260" i="49"/>
  <c r="O259" i="49"/>
  <c r="O258" i="49"/>
  <c r="O257" i="49" s="1"/>
  <c r="U257" i="49"/>
  <c r="T257" i="49"/>
  <c r="S257" i="49"/>
  <c r="S256" i="49" s="1"/>
  <c r="R257" i="49"/>
  <c r="R256" i="49" s="1"/>
  <c r="Q257" i="49"/>
  <c r="P257" i="49"/>
  <c r="N257" i="49"/>
  <c r="N256" i="49" s="1"/>
  <c r="M257" i="49"/>
  <c r="L257" i="49"/>
  <c r="U256" i="49"/>
  <c r="Q256" i="49"/>
  <c r="O255" i="49"/>
  <c r="O254" i="49"/>
  <c r="O253" i="49"/>
  <c r="O252" i="49" s="1"/>
  <c r="U252" i="49"/>
  <c r="T252" i="49"/>
  <c r="S252" i="49"/>
  <c r="R252" i="49"/>
  <c r="Q252" i="49"/>
  <c r="P252" i="49"/>
  <c r="N252" i="49"/>
  <c r="M252" i="49"/>
  <c r="L252" i="49"/>
  <c r="O251" i="49"/>
  <c r="O250" i="49"/>
  <c r="O249" i="49"/>
  <c r="U248" i="49"/>
  <c r="T248" i="49"/>
  <c r="S248" i="49"/>
  <c r="R248" i="49"/>
  <c r="Q248" i="49"/>
  <c r="P248" i="49"/>
  <c r="N248" i="49"/>
  <c r="M248" i="49"/>
  <c r="L248" i="49"/>
  <c r="O245" i="49"/>
  <c r="O244" i="49"/>
  <c r="O243" i="49"/>
  <c r="U242" i="49"/>
  <c r="T242" i="49"/>
  <c r="S242" i="49"/>
  <c r="R242" i="49"/>
  <c r="Q242" i="49"/>
  <c r="P242" i="49"/>
  <c r="N242" i="49"/>
  <c r="M242" i="49"/>
  <c r="L242" i="49"/>
  <c r="O241" i="49"/>
  <c r="O240" i="49"/>
  <c r="O239" i="49"/>
  <c r="O238" i="49" s="1"/>
  <c r="U238" i="49"/>
  <c r="T238" i="49"/>
  <c r="S238" i="49"/>
  <c r="R238" i="49"/>
  <c r="Q238" i="49"/>
  <c r="P238" i="49"/>
  <c r="N238" i="49"/>
  <c r="M238" i="49"/>
  <c r="L238" i="49"/>
  <c r="O237" i="49"/>
  <c r="O236" i="49"/>
  <c r="O235" i="49"/>
  <c r="U234" i="49"/>
  <c r="T234" i="49"/>
  <c r="S234" i="49"/>
  <c r="R234" i="49"/>
  <c r="Q234" i="49"/>
  <c r="P234" i="49"/>
  <c r="N234" i="49"/>
  <c r="N229" i="49" s="1"/>
  <c r="M234" i="49"/>
  <c r="L234" i="49"/>
  <c r="O233" i="49"/>
  <c r="O232" i="49"/>
  <c r="O231" i="49"/>
  <c r="U230" i="49"/>
  <c r="T230" i="49"/>
  <c r="T229" i="49" s="1"/>
  <c r="S230" i="49"/>
  <c r="S229" i="49" s="1"/>
  <c r="R230" i="49"/>
  <c r="Q230" i="49"/>
  <c r="P230" i="49"/>
  <c r="P229" i="49" s="1"/>
  <c r="O230" i="49"/>
  <c r="N230" i="49"/>
  <c r="M230" i="49"/>
  <c r="L230" i="49"/>
  <c r="L229" i="49" s="1"/>
  <c r="R229" i="49"/>
  <c r="O226" i="49"/>
  <c r="O225" i="49"/>
  <c r="O224" i="49"/>
  <c r="U223" i="49"/>
  <c r="T223" i="49"/>
  <c r="S223" i="49"/>
  <c r="R223" i="49"/>
  <c r="Q223" i="49"/>
  <c r="P223" i="49"/>
  <c r="O223" i="49"/>
  <c r="N223" i="49"/>
  <c r="M223" i="49"/>
  <c r="L223" i="49"/>
  <c r="O222" i="49"/>
  <c r="O221" i="49"/>
  <c r="O220" i="49"/>
  <c r="U219" i="49"/>
  <c r="T219" i="49"/>
  <c r="S219" i="49"/>
  <c r="R219" i="49"/>
  <c r="Q219" i="49"/>
  <c r="P219" i="49"/>
  <c r="N219" i="49"/>
  <c r="M219" i="49"/>
  <c r="L219" i="49"/>
  <c r="O218" i="49"/>
  <c r="O217" i="49"/>
  <c r="O216" i="49"/>
  <c r="O215" i="49" s="1"/>
  <c r="U215" i="49"/>
  <c r="T215" i="49"/>
  <c r="S215" i="49"/>
  <c r="R215" i="49"/>
  <c r="Q215" i="49"/>
  <c r="P215" i="49"/>
  <c r="N215" i="49"/>
  <c r="M215" i="49"/>
  <c r="L215" i="49"/>
  <c r="O214" i="49"/>
  <c r="O213" i="49"/>
  <c r="O212" i="49"/>
  <c r="U211" i="49"/>
  <c r="T211" i="49"/>
  <c r="S211" i="49"/>
  <c r="R211" i="49"/>
  <c r="Q211" i="49"/>
  <c r="P211" i="49"/>
  <c r="N211" i="49"/>
  <c r="M211" i="49"/>
  <c r="L211" i="49"/>
  <c r="L206" i="49" s="1"/>
  <c r="L205" i="49" s="1"/>
  <c r="O210" i="49"/>
  <c r="O209" i="49"/>
  <c r="O208" i="49"/>
  <c r="O207" i="49" s="1"/>
  <c r="U207" i="49"/>
  <c r="U206" i="49" s="1"/>
  <c r="U205" i="49" s="1"/>
  <c r="T207" i="49"/>
  <c r="S207" i="49"/>
  <c r="S206" i="49" s="1"/>
  <c r="S205" i="49" s="1"/>
  <c r="R207" i="49"/>
  <c r="Q207" i="49"/>
  <c r="Q206" i="49" s="1"/>
  <c r="Q205" i="49" s="1"/>
  <c r="P207" i="49"/>
  <c r="N207" i="49"/>
  <c r="M207" i="49"/>
  <c r="L207" i="49"/>
  <c r="M206" i="49"/>
  <c r="M205" i="49" s="1"/>
  <c r="O204" i="49"/>
  <c r="O203" i="49"/>
  <c r="O202" i="49"/>
  <c r="O201" i="49" s="1"/>
  <c r="O200" i="49" s="1"/>
  <c r="O199" i="49" s="1"/>
  <c r="U201" i="49"/>
  <c r="T201" i="49"/>
  <c r="S201" i="49"/>
  <c r="S200" i="49" s="1"/>
  <c r="S199" i="49" s="1"/>
  <c r="R201" i="49"/>
  <c r="R200" i="49" s="1"/>
  <c r="R199" i="49" s="1"/>
  <c r="Q201" i="49"/>
  <c r="P201" i="49"/>
  <c r="N201" i="49"/>
  <c r="N200" i="49" s="1"/>
  <c r="N199" i="49" s="1"/>
  <c r="M201" i="49"/>
  <c r="L201" i="49"/>
  <c r="U200" i="49"/>
  <c r="U199" i="49" s="1"/>
  <c r="T200" i="49"/>
  <c r="T199" i="49" s="1"/>
  <c r="Q200" i="49"/>
  <c r="Q199" i="49" s="1"/>
  <c r="P200" i="49"/>
  <c r="M200" i="49"/>
  <c r="M199" i="49" s="1"/>
  <c r="L200" i="49"/>
  <c r="L199" i="49" s="1"/>
  <c r="P199" i="49"/>
  <c r="O198" i="49"/>
  <c r="O197" i="49"/>
  <c r="O196" i="49"/>
  <c r="O195" i="49" s="1"/>
  <c r="O194" i="49" s="1"/>
  <c r="U195" i="49"/>
  <c r="U194" i="49" s="1"/>
  <c r="T195" i="49"/>
  <c r="T194" i="49" s="1"/>
  <c r="S195" i="49"/>
  <c r="S194" i="49" s="1"/>
  <c r="R195" i="49"/>
  <c r="R194" i="49" s="1"/>
  <c r="Q195" i="49"/>
  <c r="P195" i="49"/>
  <c r="N195" i="49"/>
  <c r="N194" i="49" s="1"/>
  <c r="M195" i="49"/>
  <c r="M194" i="49" s="1"/>
  <c r="L195" i="49"/>
  <c r="L194" i="49" s="1"/>
  <c r="Q194" i="49"/>
  <c r="P194" i="49"/>
  <c r="O193" i="49"/>
  <c r="O192" i="49"/>
  <c r="O191" i="49"/>
  <c r="T191" i="49" s="1"/>
  <c r="V191" i="49" s="1"/>
  <c r="U190" i="49"/>
  <c r="S190" i="49"/>
  <c r="S189" i="49" s="1"/>
  <c r="S188" i="49" s="1"/>
  <c r="S187" i="49" s="1"/>
  <c r="R190" i="49"/>
  <c r="Q190" i="49"/>
  <c r="Q189" i="49" s="1"/>
  <c r="P190" i="49"/>
  <c r="P189" i="49" s="1"/>
  <c r="N190" i="49"/>
  <c r="M190" i="49"/>
  <c r="M189" i="49" s="1"/>
  <c r="L190" i="49"/>
  <c r="L189" i="49" s="1"/>
  <c r="R189" i="49"/>
  <c r="N189" i="49"/>
  <c r="N188" i="49" s="1"/>
  <c r="O186" i="49"/>
  <c r="O185" i="49"/>
  <c r="O184" i="49"/>
  <c r="O183" i="49" s="1"/>
  <c r="U183" i="49"/>
  <c r="T183" i="49"/>
  <c r="S183" i="49"/>
  <c r="R183" i="49"/>
  <c r="Q183" i="49"/>
  <c r="P183" i="49"/>
  <c r="N183" i="49"/>
  <c r="M183" i="49"/>
  <c r="L183" i="49"/>
  <c r="O182" i="49"/>
  <c r="O181" i="49"/>
  <c r="O180" i="49"/>
  <c r="U179" i="49"/>
  <c r="T179" i="49"/>
  <c r="S179" i="49"/>
  <c r="R179" i="49"/>
  <c r="Q179" i="49"/>
  <c r="P179" i="49"/>
  <c r="N179" i="49"/>
  <c r="M179" i="49"/>
  <c r="L179" i="49"/>
  <c r="O178" i="49"/>
  <c r="O177" i="49"/>
  <c r="O176" i="49"/>
  <c r="O175" i="49" s="1"/>
  <c r="U175" i="49"/>
  <c r="T175" i="49"/>
  <c r="S175" i="49"/>
  <c r="R175" i="49"/>
  <c r="Q175" i="49"/>
  <c r="P175" i="49"/>
  <c r="N175" i="49"/>
  <c r="M175" i="49"/>
  <c r="L175" i="49"/>
  <c r="O174" i="49"/>
  <c r="O173" i="49"/>
  <c r="O171" i="49" s="1"/>
  <c r="O172" i="49"/>
  <c r="U171" i="49"/>
  <c r="T171" i="49"/>
  <c r="S171" i="49"/>
  <c r="R171" i="49"/>
  <c r="Q171" i="49"/>
  <c r="P171" i="49"/>
  <c r="N171" i="49"/>
  <c r="N147" i="49" s="1"/>
  <c r="M171" i="49"/>
  <c r="L171" i="49"/>
  <c r="O170" i="49"/>
  <c r="O169" i="49"/>
  <c r="O168" i="49"/>
  <c r="U167" i="49"/>
  <c r="T167" i="49"/>
  <c r="S167" i="49"/>
  <c r="R167" i="49"/>
  <c r="Q167" i="49"/>
  <c r="P167" i="49"/>
  <c r="O167" i="49"/>
  <c r="N167" i="49"/>
  <c r="M167" i="49"/>
  <c r="L167" i="49"/>
  <c r="O166" i="49"/>
  <c r="O165" i="49"/>
  <c r="O164" i="49"/>
  <c r="U163" i="49"/>
  <c r="T163" i="49"/>
  <c r="S163" i="49"/>
  <c r="R163" i="49"/>
  <c r="Q163" i="49"/>
  <c r="P163" i="49"/>
  <c r="N163" i="49"/>
  <c r="M163" i="49"/>
  <c r="L163" i="49"/>
  <c r="O162" i="49"/>
  <c r="O161" i="49"/>
  <c r="O160" i="49"/>
  <c r="O159" i="49" s="1"/>
  <c r="U159" i="49"/>
  <c r="T159" i="49"/>
  <c r="S159" i="49"/>
  <c r="R159" i="49"/>
  <c r="Q159" i="49"/>
  <c r="P159" i="49"/>
  <c r="N159" i="49"/>
  <c r="M159" i="49"/>
  <c r="L159" i="49"/>
  <c r="O158" i="49"/>
  <c r="O157" i="49"/>
  <c r="O156" i="49"/>
  <c r="U155" i="49"/>
  <c r="T155" i="49"/>
  <c r="S155" i="49"/>
  <c r="R155" i="49"/>
  <c r="Q155" i="49"/>
  <c r="P155" i="49"/>
  <c r="N155" i="49"/>
  <c r="M155" i="49"/>
  <c r="L155" i="49"/>
  <c r="O154" i="49"/>
  <c r="O153" i="49"/>
  <c r="O152" i="49"/>
  <c r="O151" i="49" s="1"/>
  <c r="U151" i="49"/>
  <c r="T151" i="49"/>
  <c r="S151" i="49"/>
  <c r="R151" i="49"/>
  <c r="Q151" i="49"/>
  <c r="P151" i="49"/>
  <c r="N151" i="49"/>
  <c r="M151" i="49"/>
  <c r="L151" i="49"/>
  <c r="O150" i="49"/>
  <c r="O149" i="49"/>
  <c r="U148" i="49"/>
  <c r="T148" i="49"/>
  <c r="S148" i="49"/>
  <c r="S147" i="49" s="1"/>
  <c r="R148" i="49"/>
  <c r="R147" i="49" s="1"/>
  <c r="Q148" i="49"/>
  <c r="P148" i="49"/>
  <c r="N148" i="49"/>
  <c r="M148" i="49"/>
  <c r="L148" i="49"/>
  <c r="L147" i="49" s="1"/>
  <c r="O146" i="49"/>
  <c r="O145" i="49"/>
  <c r="O144" i="49"/>
  <c r="U143" i="49"/>
  <c r="T143" i="49"/>
  <c r="S143" i="49"/>
  <c r="R143" i="49"/>
  <c r="Q143" i="49"/>
  <c r="P143" i="49"/>
  <c r="N143" i="49"/>
  <c r="M143" i="49"/>
  <c r="L143" i="49"/>
  <c r="O142" i="49"/>
  <c r="O141" i="49"/>
  <c r="O140" i="49"/>
  <c r="O139" i="49" s="1"/>
  <c r="U139" i="49"/>
  <c r="T139" i="49"/>
  <c r="S139" i="49"/>
  <c r="R139" i="49"/>
  <c r="Q139" i="49"/>
  <c r="P139" i="49"/>
  <c r="N139" i="49"/>
  <c r="M139" i="49"/>
  <c r="L139" i="49"/>
  <c r="O138" i="49"/>
  <c r="O137" i="49"/>
  <c r="O136" i="49"/>
  <c r="U135" i="49"/>
  <c r="T135" i="49"/>
  <c r="S135" i="49"/>
  <c r="R135" i="49"/>
  <c r="Q135" i="49"/>
  <c r="P135" i="49"/>
  <c r="N135" i="49"/>
  <c r="M135" i="49"/>
  <c r="L135" i="49"/>
  <c r="O134" i="49"/>
  <c r="O133" i="49"/>
  <c r="O132" i="49"/>
  <c r="O131" i="49" s="1"/>
  <c r="U131" i="49"/>
  <c r="T131" i="49"/>
  <c r="S131" i="49"/>
  <c r="R131" i="49"/>
  <c r="Q131" i="49"/>
  <c r="P131" i="49"/>
  <c r="N131" i="49"/>
  <c r="M131" i="49"/>
  <c r="L131" i="49"/>
  <c r="O130" i="49"/>
  <c r="O129" i="49"/>
  <c r="O128" i="49"/>
  <c r="U127" i="49"/>
  <c r="T127" i="49"/>
  <c r="S127" i="49"/>
  <c r="R127" i="49"/>
  <c r="Q127" i="49"/>
  <c r="P127" i="49"/>
  <c r="N127" i="49"/>
  <c r="M127" i="49"/>
  <c r="L127" i="49"/>
  <c r="O126" i="49"/>
  <c r="O125" i="49"/>
  <c r="O124" i="49"/>
  <c r="O123" i="49" s="1"/>
  <c r="U123" i="49"/>
  <c r="T123" i="49"/>
  <c r="S123" i="49"/>
  <c r="R123" i="49"/>
  <c r="Q123" i="49"/>
  <c r="P123" i="49"/>
  <c r="N123" i="49"/>
  <c r="M123" i="49"/>
  <c r="L123" i="49"/>
  <c r="O122" i="49"/>
  <c r="O121" i="49"/>
  <c r="O120" i="49"/>
  <c r="U119" i="49"/>
  <c r="T119" i="49"/>
  <c r="S119" i="49"/>
  <c r="R119" i="49"/>
  <c r="Q119" i="49"/>
  <c r="P119" i="49"/>
  <c r="O119" i="49"/>
  <c r="N119" i="49"/>
  <c r="M119" i="49"/>
  <c r="L119" i="49"/>
  <c r="O118" i="49"/>
  <c r="O117" i="49"/>
  <c r="O116" i="49"/>
  <c r="O115" i="49" s="1"/>
  <c r="U115" i="49"/>
  <c r="T115" i="49"/>
  <c r="T102" i="49" s="1"/>
  <c r="S115" i="49"/>
  <c r="R115" i="49"/>
  <c r="Q115" i="49"/>
  <c r="P115" i="49"/>
  <c r="P102" i="49" s="1"/>
  <c r="N115" i="49"/>
  <c r="M115" i="49"/>
  <c r="L115" i="49"/>
  <c r="O114" i="49"/>
  <c r="O113" i="49"/>
  <c r="O112" i="49"/>
  <c r="U111" i="49"/>
  <c r="T111" i="49"/>
  <c r="S111" i="49"/>
  <c r="R111" i="49"/>
  <c r="Q111" i="49"/>
  <c r="P111" i="49"/>
  <c r="N111" i="49"/>
  <c r="M111" i="49"/>
  <c r="L111" i="49"/>
  <c r="O110" i="49"/>
  <c r="O109" i="49"/>
  <c r="O108" i="49"/>
  <c r="O107" i="49" s="1"/>
  <c r="U107" i="49"/>
  <c r="T107" i="49"/>
  <c r="S107" i="49"/>
  <c r="R107" i="49"/>
  <c r="Q107" i="49"/>
  <c r="P107" i="49"/>
  <c r="N107" i="49"/>
  <c r="M107" i="49"/>
  <c r="L107" i="49"/>
  <c r="O106" i="49"/>
  <c r="O105" i="49"/>
  <c r="O104" i="49"/>
  <c r="U103" i="49"/>
  <c r="T103" i="49"/>
  <c r="S103" i="49"/>
  <c r="R103" i="49"/>
  <c r="Q103" i="49"/>
  <c r="P103" i="49"/>
  <c r="N103" i="49"/>
  <c r="M103" i="49"/>
  <c r="M102" i="49" s="1"/>
  <c r="L103" i="49"/>
  <c r="L102" i="49"/>
  <c r="L101" i="49" s="1"/>
  <c r="O100" i="49"/>
  <c r="O98" i="49"/>
  <c r="O96" i="49" s="1"/>
  <c r="U96" i="49"/>
  <c r="T96" i="49"/>
  <c r="S96" i="49"/>
  <c r="R96" i="49"/>
  <c r="Q96" i="49"/>
  <c r="P96" i="49"/>
  <c r="N96" i="49"/>
  <c r="M96" i="49"/>
  <c r="L96" i="49"/>
  <c r="O95" i="49"/>
  <c r="O94" i="49"/>
  <c r="O93" i="49"/>
  <c r="U92" i="49"/>
  <c r="T92" i="49"/>
  <c r="S92" i="49"/>
  <c r="R92" i="49"/>
  <c r="Q92" i="49"/>
  <c r="P92" i="49"/>
  <c r="N92" i="49"/>
  <c r="M92" i="49"/>
  <c r="L92" i="49"/>
  <c r="O91" i="49"/>
  <c r="O90" i="49"/>
  <c r="O89" i="49"/>
  <c r="U88" i="49"/>
  <c r="T88" i="49"/>
  <c r="S88" i="49"/>
  <c r="R88" i="49"/>
  <c r="Q88" i="49"/>
  <c r="P88" i="49"/>
  <c r="N88" i="49"/>
  <c r="M88" i="49"/>
  <c r="L88" i="49"/>
  <c r="O87" i="49"/>
  <c r="O86" i="49"/>
  <c r="O85" i="49"/>
  <c r="U84" i="49"/>
  <c r="T84" i="49"/>
  <c r="S84" i="49"/>
  <c r="R84" i="49"/>
  <c r="Q84" i="49"/>
  <c r="P84" i="49"/>
  <c r="N84" i="49"/>
  <c r="M84" i="49"/>
  <c r="L84" i="49"/>
  <c r="O83" i="49"/>
  <c r="O82" i="49"/>
  <c r="O81" i="49"/>
  <c r="U80" i="49"/>
  <c r="T80" i="49"/>
  <c r="S80" i="49"/>
  <c r="R80" i="49"/>
  <c r="R79" i="49" s="1"/>
  <c r="R78" i="49" s="1"/>
  <c r="Q80" i="49"/>
  <c r="Q79" i="49" s="1"/>
  <c r="Q78" i="49" s="1"/>
  <c r="P80" i="49"/>
  <c r="N80" i="49"/>
  <c r="N79" i="49" s="1"/>
  <c r="N78" i="49" s="1"/>
  <c r="M80" i="49"/>
  <c r="L80" i="49"/>
  <c r="U79" i="49"/>
  <c r="O77" i="49"/>
  <c r="O76" i="49"/>
  <c r="O75" i="49"/>
  <c r="U74" i="49"/>
  <c r="T74" i="49"/>
  <c r="S74" i="49"/>
  <c r="R74" i="49"/>
  <c r="Q74" i="49"/>
  <c r="P74" i="49"/>
  <c r="N74" i="49"/>
  <c r="M74" i="49"/>
  <c r="L74" i="49"/>
  <c r="O73" i="49"/>
  <c r="O72" i="49"/>
  <c r="O71" i="49"/>
  <c r="U70" i="49"/>
  <c r="T70" i="49"/>
  <c r="S70" i="49"/>
  <c r="R70" i="49"/>
  <c r="Q70" i="49"/>
  <c r="P70" i="49"/>
  <c r="O70" i="49"/>
  <c r="N70" i="49"/>
  <c r="M70" i="49"/>
  <c r="L70" i="49"/>
  <c r="O69" i="49"/>
  <c r="O68" i="49"/>
  <c r="O67" i="49"/>
  <c r="U66" i="49"/>
  <c r="T66" i="49"/>
  <c r="S66" i="49"/>
  <c r="R66" i="49"/>
  <c r="Q66" i="49"/>
  <c r="P66" i="49"/>
  <c r="O66" i="49"/>
  <c r="N66" i="49"/>
  <c r="M66" i="49"/>
  <c r="L66" i="49"/>
  <c r="O65" i="49"/>
  <c r="O64" i="49"/>
  <c r="O63" i="49"/>
  <c r="U62" i="49"/>
  <c r="T62" i="49"/>
  <c r="S62" i="49"/>
  <c r="R62" i="49"/>
  <c r="Q62" i="49"/>
  <c r="P62" i="49"/>
  <c r="O62" i="49"/>
  <c r="N62" i="49"/>
  <c r="M62" i="49"/>
  <c r="L62" i="49"/>
  <c r="O61" i="49"/>
  <c r="O60" i="49"/>
  <c r="U58" i="49"/>
  <c r="T58" i="49"/>
  <c r="S58" i="49"/>
  <c r="R58" i="49"/>
  <c r="Q58" i="49"/>
  <c r="P58" i="49"/>
  <c r="O58" i="49"/>
  <c r="N58" i="49"/>
  <c r="M58" i="49"/>
  <c r="L58" i="49"/>
  <c r="O56" i="49"/>
  <c r="U54" i="49"/>
  <c r="V54" i="49" s="1"/>
  <c r="T54" i="49"/>
  <c r="S54" i="49"/>
  <c r="R54" i="49"/>
  <c r="Q54" i="49"/>
  <c r="P54" i="49"/>
  <c r="O54" i="49"/>
  <c r="N54" i="49"/>
  <c r="M54" i="49"/>
  <c r="L54" i="49"/>
  <c r="O52" i="49"/>
  <c r="U50" i="49"/>
  <c r="T50" i="49"/>
  <c r="S50" i="49"/>
  <c r="R50" i="49"/>
  <c r="Q50" i="49"/>
  <c r="P50" i="49"/>
  <c r="O50" i="49"/>
  <c r="N50" i="49"/>
  <c r="M50" i="49"/>
  <c r="L50" i="49"/>
  <c r="O49" i="49"/>
  <c r="O48" i="49"/>
  <c r="U46" i="49"/>
  <c r="T46" i="49"/>
  <c r="S46" i="49"/>
  <c r="R46" i="49"/>
  <c r="Q46" i="49"/>
  <c r="P46" i="49"/>
  <c r="O46" i="49"/>
  <c r="N46" i="49"/>
  <c r="M46" i="49"/>
  <c r="L46" i="49"/>
  <c r="O45" i="49"/>
  <c r="O44" i="49"/>
  <c r="U42" i="49"/>
  <c r="T42" i="49"/>
  <c r="S42" i="49"/>
  <c r="R42" i="49"/>
  <c r="Q42" i="49"/>
  <c r="P42" i="49"/>
  <c r="O42" i="49"/>
  <c r="N42" i="49"/>
  <c r="M42" i="49"/>
  <c r="L42" i="49"/>
  <c r="O41" i="49"/>
  <c r="O40" i="49"/>
  <c r="O39" i="49"/>
  <c r="U38" i="49"/>
  <c r="T38" i="49"/>
  <c r="S38" i="49"/>
  <c r="R38" i="49"/>
  <c r="Q38" i="49"/>
  <c r="P38" i="49"/>
  <c r="O38" i="49"/>
  <c r="N38" i="49"/>
  <c r="M38" i="49"/>
  <c r="L38" i="49"/>
  <c r="O36" i="49"/>
  <c r="O35" i="49"/>
  <c r="O34" i="49"/>
  <c r="O33" i="49" s="1"/>
  <c r="U33" i="49"/>
  <c r="T33" i="49"/>
  <c r="S33" i="49"/>
  <c r="R33" i="49"/>
  <c r="Q33" i="49"/>
  <c r="P33" i="49"/>
  <c r="N33" i="49"/>
  <c r="M33" i="49"/>
  <c r="L33" i="49"/>
  <c r="U29" i="49"/>
  <c r="T29" i="49"/>
  <c r="T28" i="49" s="1"/>
  <c r="T27" i="49" s="1"/>
  <c r="T26" i="49" s="1"/>
  <c r="S29" i="49"/>
  <c r="S28" i="49" s="1"/>
  <c r="S27" i="49" s="1"/>
  <c r="S26" i="49" s="1"/>
  <c r="R29" i="49"/>
  <c r="R28" i="49" s="1"/>
  <c r="R27" i="49" s="1"/>
  <c r="R26" i="49" s="1"/>
  <c r="Q29" i="49"/>
  <c r="Q28" i="49" s="1"/>
  <c r="Q27" i="49" s="1"/>
  <c r="Q26" i="49" s="1"/>
  <c r="P29" i="49"/>
  <c r="P28" i="49" s="1"/>
  <c r="P27" i="49" s="1"/>
  <c r="P26" i="49" s="1"/>
  <c r="O29" i="49"/>
  <c r="N29" i="49"/>
  <c r="N28" i="49" s="1"/>
  <c r="N27" i="49" s="1"/>
  <c r="N26" i="49" s="1"/>
  <c r="M29" i="49"/>
  <c r="M28" i="49" s="1"/>
  <c r="M27" i="49" s="1"/>
  <c r="M26" i="49" s="1"/>
  <c r="L29" i="49"/>
  <c r="L28" i="49" s="1"/>
  <c r="L27" i="49" s="1"/>
  <c r="L26" i="49" s="1"/>
  <c r="O24" i="49"/>
  <c r="O23" i="49"/>
  <c r="O22" i="49"/>
  <c r="U21" i="49"/>
  <c r="T21" i="49"/>
  <c r="S21" i="49"/>
  <c r="R21" i="49"/>
  <c r="Q21" i="49"/>
  <c r="P21" i="49"/>
  <c r="O21" i="49"/>
  <c r="N21" i="49"/>
  <c r="M21" i="49"/>
  <c r="L21" i="49"/>
  <c r="O20" i="49"/>
  <c r="O19" i="49"/>
  <c r="O18" i="49"/>
  <c r="O17" i="49" s="1"/>
  <c r="T17" i="49" s="1"/>
  <c r="U17" i="49"/>
  <c r="S17" i="49"/>
  <c r="R17" i="49"/>
  <c r="N17" i="49"/>
  <c r="M17" i="49"/>
  <c r="L17" i="49"/>
  <c r="O16" i="49"/>
  <c r="O15" i="49"/>
  <c r="O14" i="49"/>
  <c r="U13" i="49"/>
  <c r="S13" i="49"/>
  <c r="R13" i="49"/>
  <c r="N13" i="49"/>
  <c r="M13" i="49"/>
  <c r="M12" i="49" s="1"/>
  <c r="M11" i="49" s="1"/>
  <c r="M10" i="49" s="1"/>
  <c r="L13" i="49"/>
  <c r="L12" i="49" s="1"/>
  <c r="L11" i="49" s="1"/>
  <c r="L10" i="49" s="1"/>
  <c r="S12" i="49"/>
  <c r="R12" i="49"/>
  <c r="N12" i="49"/>
  <c r="N11" i="49" s="1"/>
  <c r="N10" i="49" s="1"/>
  <c r="S11" i="49"/>
  <c r="R11" i="49"/>
  <c r="S10" i="49"/>
  <c r="R10" i="49"/>
  <c r="Q16" i="49" l="1"/>
  <c r="T16" i="49"/>
  <c r="V16" i="49" s="1"/>
  <c r="Q20" i="49"/>
  <c r="T20" i="49"/>
  <c r="V20" i="49" s="1"/>
  <c r="R37" i="49"/>
  <c r="P79" i="49"/>
  <c r="P78" i="49" s="1"/>
  <c r="T79" i="49"/>
  <c r="T78" i="49" s="1"/>
  <c r="Q147" i="49"/>
  <c r="U147" i="49"/>
  <c r="U346" i="49"/>
  <c r="U345" i="49" s="1"/>
  <c r="O379" i="49"/>
  <c r="S379" i="49"/>
  <c r="S378" i="49" s="1"/>
  <c r="P507" i="49"/>
  <c r="T507" i="49"/>
  <c r="V17" i="49"/>
  <c r="O28" i="49"/>
  <c r="O27" i="49" s="1"/>
  <c r="O26" i="49" s="1"/>
  <c r="P37" i="49"/>
  <c r="O74" i="49"/>
  <c r="V96" i="49"/>
  <c r="O103" i="49"/>
  <c r="N102" i="49"/>
  <c r="N101" i="49" s="1"/>
  <c r="R102" i="49"/>
  <c r="R101" i="49" s="1"/>
  <c r="O127" i="49"/>
  <c r="M147" i="49"/>
  <c r="M101" i="49" s="1"/>
  <c r="M25" i="49" s="1"/>
  <c r="M9" i="49" s="1"/>
  <c r="P188" i="49"/>
  <c r="O190" i="49"/>
  <c r="O189" i="49" s="1"/>
  <c r="O188" i="49" s="1"/>
  <c r="T193" i="49"/>
  <c r="O234" i="49"/>
  <c r="O229" i="49" s="1"/>
  <c r="O248" i="49"/>
  <c r="O261" i="49"/>
  <c r="O256" i="49" s="1"/>
  <c r="O247" i="49" s="1"/>
  <c r="O246" i="49" s="1"/>
  <c r="O228" i="49" s="1"/>
  <c r="O227" i="49" s="1"/>
  <c r="O270" i="49"/>
  <c r="O283" i="49"/>
  <c r="O292" i="49"/>
  <c r="O287" i="49" s="1"/>
  <c r="P363" i="49"/>
  <c r="T363" i="49"/>
  <c r="T508" i="49"/>
  <c r="V508" i="49" s="1"/>
  <c r="P508" i="49"/>
  <c r="O519" i="49"/>
  <c r="O1025" i="49"/>
  <c r="T14" i="49"/>
  <c r="P14" i="49"/>
  <c r="P13" i="49" s="1"/>
  <c r="Q18" i="49"/>
  <c r="Q17" i="49" s="1"/>
  <c r="P18" i="49"/>
  <c r="P17" i="49" s="1"/>
  <c r="T18" i="49"/>
  <c r="V18" i="49" s="1"/>
  <c r="N37" i="49"/>
  <c r="M79" i="49"/>
  <c r="M78" i="49" s="1"/>
  <c r="S102" i="49"/>
  <c r="S101" i="49" s="1"/>
  <c r="O111" i="49"/>
  <c r="O135" i="49"/>
  <c r="O148" i="49"/>
  <c r="O155" i="49"/>
  <c r="L188" i="49"/>
  <c r="L187" i="49" s="1"/>
  <c r="Q188" i="49"/>
  <c r="Q187" i="49" s="1"/>
  <c r="O211" i="49"/>
  <c r="Q229" i="49"/>
  <c r="U229" i="49"/>
  <c r="O242" i="49"/>
  <c r="Q247" i="49"/>
  <c r="Q246" i="49" s="1"/>
  <c r="P256" i="49"/>
  <c r="P247" i="49" s="1"/>
  <c r="T256" i="49"/>
  <c r="T247" i="49" s="1"/>
  <c r="Q265" i="49"/>
  <c r="U265" i="49"/>
  <c r="P278" i="49"/>
  <c r="T278" i="49"/>
  <c r="Q287" i="49"/>
  <c r="U287" i="49"/>
  <c r="O300" i="49"/>
  <c r="O310" i="49"/>
  <c r="O308" i="49" s="1"/>
  <c r="O349" i="49"/>
  <c r="S346" i="49"/>
  <c r="L363" i="49"/>
  <c r="L379" i="49"/>
  <c r="L378" i="49" s="1"/>
  <c r="O390" i="49"/>
  <c r="Q394" i="49"/>
  <c r="Q393" i="49" s="1"/>
  <c r="T394" i="49"/>
  <c r="T509" i="49"/>
  <c r="U509" i="49"/>
  <c r="P509" i="49"/>
  <c r="O13" i="49"/>
  <c r="U28" i="49"/>
  <c r="V29" i="49"/>
  <c r="V42" i="49"/>
  <c r="V46" i="49"/>
  <c r="O80" i="49"/>
  <c r="S79" i="49"/>
  <c r="S78" i="49" s="1"/>
  <c r="O84" i="49"/>
  <c r="O88" i="49"/>
  <c r="O92" i="49"/>
  <c r="Q102" i="49"/>
  <c r="U102" i="49"/>
  <c r="O143" i="49"/>
  <c r="P147" i="49"/>
  <c r="T147" i="49"/>
  <c r="T101" i="49" s="1"/>
  <c r="O163" i="49"/>
  <c r="M188" i="49"/>
  <c r="P206" i="49"/>
  <c r="P205" i="49" s="1"/>
  <c r="P187" i="49" s="1"/>
  <c r="T206" i="49"/>
  <c r="T205" i="49" s="1"/>
  <c r="O219" i="49"/>
  <c r="M229" i="49"/>
  <c r="M247" i="49"/>
  <c r="M246" i="49" s="1"/>
  <c r="R247" i="49"/>
  <c r="R246" i="49" s="1"/>
  <c r="L256" i="49"/>
  <c r="L247" i="49" s="1"/>
  <c r="L246" i="49" s="1"/>
  <c r="L228" i="49" s="1"/>
  <c r="L227" i="49" s="1"/>
  <c r="M265" i="49"/>
  <c r="L278" i="49"/>
  <c r="M287" i="49"/>
  <c r="P345" i="49"/>
  <c r="O356" i="49"/>
  <c r="M379" i="49"/>
  <c r="M378" i="49" s="1"/>
  <c r="Q379" i="49"/>
  <c r="U379" i="49"/>
  <c r="U378" i="49" s="1"/>
  <c r="O393" i="49"/>
  <c r="P12" i="49"/>
  <c r="P11" i="49" s="1"/>
  <c r="P10" i="49" s="1"/>
  <c r="Q378" i="49"/>
  <c r="V50" i="49"/>
  <c r="M37" i="49"/>
  <c r="T37" i="49"/>
  <c r="Q37" i="49"/>
  <c r="O378" i="49"/>
  <c r="O506" i="49"/>
  <c r="O505" i="49" s="1"/>
  <c r="U189" i="49"/>
  <c r="U188" i="49"/>
  <c r="M187" i="49"/>
  <c r="O12" i="49"/>
  <c r="O11" i="49" s="1"/>
  <c r="O10" i="49" s="1"/>
  <c r="U12" i="49"/>
  <c r="U78" i="49"/>
  <c r="V78" i="49" s="1"/>
  <c r="V79" i="49"/>
  <c r="L79" i="49"/>
  <c r="L78" i="49" s="1"/>
  <c r="S37" i="49"/>
  <c r="V58" i="49"/>
  <c r="U37" i="49"/>
  <c r="L37" i="49"/>
  <c r="O37" i="49"/>
  <c r="L25" i="49"/>
  <c r="L9" i="49" s="1"/>
  <c r="Q101" i="49"/>
  <c r="U101" i="49"/>
  <c r="O79" i="49"/>
  <c r="O78" i="49" s="1"/>
  <c r="S25" i="49"/>
  <c r="S9" i="49" s="1"/>
  <c r="P101" i="49"/>
  <c r="O1031" i="49"/>
  <c r="M1030" i="49"/>
  <c r="R188" i="49"/>
  <c r="N206" i="49"/>
  <c r="N205" i="49" s="1"/>
  <c r="R206" i="49"/>
  <c r="R205" i="49" s="1"/>
  <c r="P246" i="49"/>
  <c r="P228" i="49" s="1"/>
  <c r="P227" i="49" s="1"/>
  <c r="N247" i="49"/>
  <c r="N246" i="49" s="1"/>
  <c r="N228" i="49" s="1"/>
  <c r="N227" i="49" s="1"/>
  <c r="O346" i="49"/>
  <c r="O345" i="49" s="1"/>
  <c r="S345" i="49"/>
  <c r="V1025" i="49"/>
  <c r="O179" i="49"/>
  <c r="O147" i="49" s="1"/>
  <c r="O206" i="49"/>
  <c r="O205" i="49" s="1"/>
  <c r="R228" i="49"/>
  <c r="R227" i="49" s="1"/>
  <c r="T246" i="49"/>
  <c r="T228" i="49" s="1"/>
  <c r="O265" i="49"/>
  <c r="S265" i="49"/>
  <c r="O278" i="49"/>
  <c r="O405" i="49"/>
  <c r="O518" i="49"/>
  <c r="O1024" i="49"/>
  <c r="O1030" i="49"/>
  <c r="U1037" i="49"/>
  <c r="N187" i="49"/>
  <c r="N25" i="49" s="1"/>
  <c r="N9" i="49" s="1"/>
  <c r="O187" i="49"/>
  <c r="U247" i="49"/>
  <c r="U246" i="49" s="1"/>
  <c r="U228" i="49" s="1"/>
  <c r="U227" i="49" s="1"/>
  <c r="S247" i="49"/>
  <c r="O363" i="49"/>
  <c r="V1031" i="49"/>
  <c r="U1030" i="49"/>
  <c r="O1038" i="49"/>
  <c r="V1038" i="49" s="1"/>
  <c r="M1037" i="49"/>
  <c r="O1037" i="49" s="1"/>
  <c r="U1024" i="49"/>
  <c r="V1024" i="49" s="1"/>
  <c r="P25" i="49" l="1"/>
  <c r="V14" i="49"/>
  <c r="T13" i="49"/>
  <c r="V394" i="49"/>
  <c r="T393" i="49"/>
  <c r="Q228" i="49"/>
  <c r="Q227" i="49" s="1"/>
  <c r="Q14" i="49"/>
  <c r="Q13" i="49" s="1"/>
  <c r="Q12" i="49" s="1"/>
  <c r="Q11" i="49" s="1"/>
  <c r="Q10" i="49" s="1"/>
  <c r="Q9" i="49" s="1"/>
  <c r="Q8" i="49" s="1"/>
  <c r="Q7" i="49" s="1"/>
  <c r="O102" i="49"/>
  <c r="O101" i="49" s="1"/>
  <c r="O25" i="49" s="1"/>
  <c r="O9" i="49" s="1"/>
  <c r="O8" i="49" s="1"/>
  <c r="O7" i="49" s="1"/>
  <c r="U27" i="49"/>
  <c r="V28" i="49"/>
  <c r="V193" i="49"/>
  <c r="T190" i="49"/>
  <c r="V507" i="49"/>
  <c r="T506" i="49"/>
  <c r="T505" i="49" s="1"/>
  <c r="V1030" i="49"/>
  <c r="V37" i="49"/>
  <c r="Q25" i="49"/>
  <c r="M228" i="49"/>
  <c r="M227" i="49" s="1"/>
  <c r="M8" i="49" s="1"/>
  <c r="M7" i="49" s="1"/>
  <c r="V509" i="49"/>
  <c r="U506" i="49"/>
  <c r="P506" i="49"/>
  <c r="P505" i="49" s="1"/>
  <c r="P9" i="49"/>
  <c r="P8" i="49" s="1"/>
  <c r="P7" i="49" s="1"/>
  <c r="U187" i="49"/>
  <c r="N8" i="49"/>
  <c r="N7" i="49" s="1"/>
  <c r="S246" i="49"/>
  <c r="S228" i="49" s="1"/>
  <c r="S227" i="49" s="1"/>
  <c r="S8" i="49" s="1"/>
  <c r="S7" i="49" s="1"/>
  <c r="L8" i="49"/>
  <c r="L7" i="49" s="1"/>
  <c r="R187" i="49"/>
  <c r="R25" i="49" s="1"/>
  <c r="R9" i="49" s="1"/>
  <c r="R8" i="49" s="1"/>
  <c r="R7" i="49" s="1"/>
  <c r="V1037" i="49"/>
  <c r="U26" i="49" l="1"/>
  <c r="V26" i="49" s="1"/>
  <c r="V27" i="49"/>
  <c r="V393" i="49"/>
  <c r="T378" i="49"/>
  <c r="T227" i="49" s="1"/>
  <c r="V227" i="49" s="1"/>
  <c r="T12" i="49"/>
  <c r="V13" i="49"/>
  <c r="V506" i="49"/>
  <c r="U505" i="49"/>
  <c r="V505" i="49" s="1"/>
  <c r="T189" i="49"/>
  <c r="V190" i="49"/>
  <c r="U25" i="49"/>
  <c r="L38" i="37"/>
  <c r="L42" i="37"/>
  <c r="L6" i="37"/>
  <c r="L12" i="37"/>
  <c r="L11" i="37" s="1"/>
  <c r="L15" i="37"/>
  <c r="L21" i="37"/>
  <c r="L26" i="37"/>
  <c r="L25" i="37" s="1"/>
  <c r="L29" i="37"/>
  <c r="L31" i="37"/>
  <c r="L33" i="37"/>
  <c r="P38" i="37"/>
  <c r="P42" i="37"/>
  <c r="P6" i="37"/>
  <c r="P12" i="37"/>
  <c r="P11" i="37" s="1"/>
  <c r="P15" i="37"/>
  <c r="P21" i="37"/>
  <c r="P26" i="37"/>
  <c r="P25" i="37" s="1"/>
  <c r="P29" i="37"/>
  <c r="P31" i="37"/>
  <c r="P33" i="37"/>
  <c r="T38" i="37"/>
  <c r="T42" i="37"/>
  <c r="T37" i="37" s="1"/>
  <c r="T6" i="37"/>
  <c r="T12" i="37"/>
  <c r="T11" i="37" s="1"/>
  <c r="T15" i="37"/>
  <c r="T21" i="37"/>
  <c r="T26" i="37"/>
  <c r="T25" i="37" s="1"/>
  <c r="T29" i="37"/>
  <c r="T31" i="37"/>
  <c r="T33" i="37"/>
  <c r="X38" i="37"/>
  <c r="X42" i="37"/>
  <c r="X6" i="37"/>
  <c r="X12" i="37"/>
  <c r="X11" i="37"/>
  <c r="X10" i="37" s="1"/>
  <c r="X15" i="37"/>
  <c r="X21" i="37"/>
  <c r="X26" i="37"/>
  <c r="X25" i="37"/>
  <c r="X29" i="37"/>
  <c r="X31" i="37"/>
  <c r="X33" i="37"/>
  <c r="K38" i="37"/>
  <c r="K42" i="37"/>
  <c r="K6" i="37"/>
  <c r="K12" i="37"/>
  <c r="K11" i="37" s="1"/>
  <c r="K15" i="37"/>
  <c r="K21" i="37"/>
  <c r="K26" i="37"/>
  <c r="K25" i="37" s="1"/>
  <c r="K29" i="37"/>
  <c r="K31" i="37"/>
  <c r="K33" i="37"/>
  <c r="O38" i="37"/>
  <c r="O42" i="37"/>
  <c r="O6" i="37"/>
  <c r="O12" i="37"/>
  <c r="O11" i="37" s="1"/>
  <c r="O10" i="37" s="1"/>
  <c r="O15" i="37"/>
  <c r="O21" i="37"/>
  <c r="O26" i="37"/>
  <c r="O25" i="37" s="1"/>
  <c r="O29" i="37"/>
  <c r="O31" i="37"/>
  <c r="O33" i="37"/>
  <c r="S38" i="37"/>
  <c r="S42" i="37"/>
  <c r="S6" i="37"/>
  <c r="S12" i="37"/>
  <c r="S11" i="37" s="1"/>
  <c r="S15" i="37"/>
  <c r="S21" i="37"/>
  <c r="S26" i="37"/>
  <c r="S25" i="37" s="1"/>
  <c r="S29" i="37"/>
  <c r="S31" i="37"/>
  <c r="S33" i="37"/>
  <c r="W38" i="37"/>
  <c r="W42" i="37"/>
  <c r="W6" i="37"/>
  <c r="W12" i="37"/>
  <c r="W11" i="37" s="1"/>
  <c r="W15" i="37"/>
  <c r="W21" i="37"/>
  <c r="W26" i="37"/>
  <c r="W25" i="37" s="1"/>
  <c r="W29" i="37"/>
  <c r="W31" i="37"/>
  <c r="W33" i="37"/>
  <c r="J38" i="37"/>
  <c r="J42" i="37"/>
  <c r="J6" i="37"/>
  <c r="J12" i="37"/>
  <c r="J11" i="37" s="1"/>
  <c r="J15" i="37"/>
  <c r="J21" i="37"/>
  <c r="J26" i="37"/>
  <c r="J25" i="37" s="1"/>
  <c r="J29" i="37"/>
  <c r="J31" i="37"/>
  <c r="J33" i="37"/>
  <c r="N38" i="37"/>
  <c r="N42" i="37"/>
  <c r="N6" i="37"/>
  <c r="N15" i="37"/>
  <c r="N21" i="37"/>
  <c r="N26" i="37"/>
  <c r="N25" i="37" s="1"/>
  <c r="N29" i="37"/>
  <c r="N31" i="37"/>
  <c r="N33" i="37"/>
  <c r="R38" i="37"/>
  <c r="R42" i="37"/>
  <c r="R6" i="37"/>
  <c r="R12" i="37"/>
  <c r="R11" i="37" s="1"/>
  <c r="R15" i="37"/>
  <c r="R21" i="37"/>
  <c r="R26" i="37"/>
  <c r="R25" i="37" s="1"/>
  <c r="R29" i="37"/>
  <c r="R31" i="37"/>
  <c r="R33" i="37"/>
  <c r="V38" i="37"/>
  <c r="V42" i="37"/>
  <c r="V6" i="37"/>
  <c r="V12" i="37"/>
  <c r="V11" i="37" s="1"/>
  <c r="V15" i="37"/>
  <c r="V21" i="37"/>
  <c r="V26" i="37"/>
  <c r="V25" i="37"/>
  <c r="V29" i="37"/>
  <c r="V31" i="37"/>
  <c r="V33" i="37"/>
  <c r="I38" i="37"/>
  <c r="I42" i="37"/>
  <c r="I6" i="37"/>
  <c r="I12" i="37"/>
  <c r="I11" i="37" s="1"/>
  <c r="I10" i="37" s="1"/>
  <c r="I15" i="37"/>
  <c r="I21" i="37"/>
  <c r="I26" i="37"/>
  <c r="I25" i="37" s="1"/>
  <c r="I29" i="37"/>
  <c r="I31" i="37"/>
  <c r="I33" i="37"/>
  <c r="M38" i="37"/>
  <c r="M42" i="37"/>
  <c r="M6" i="37"/>
  <c r="M12" i="37"/>
  <c r="M11" i="37" s="1"/>
  <c r="M15" i="37"/>
  <c r="M21" i="37"/>
  <c r="M26" i="37"/>
  <c r="M25" i="37" s="1"/>
  <c r="M29" i="37"/>
  <c r="M31" i="37"/>
  <c r="M33" i="37"/>
  <c r="Q38" i="37"/>
  <c r="Q42" i="37"/>
  <c r="Q6" i="37"/>
  <c r="Q12" i="37"/>
  <c r="Q11" i="37" s="1"/>
  <c r="Q15" i="37"/>
  <c r="Q21" i="37"/>
  <c r="Q26" i="37"/>
  <c r="Q25" i="37" s="1"/>
  <c r="Q29" i="37"/>
  <c r="Q31" i="37"/>
  <c r="Q33" i="37"/>
  <c r="U38" i="37"/>
  <c r="U42" i="37"/>
  <c r="U6" i="37"/>
  <c r="U12" i="37"/>
  <c r="U11" i="37" s="1"/>
  <c r="U15" i="37"/>
  <c r="U21" i="37"/>
  <c r="U26" i="37"/>
  <c r="U25" i="37" s="1"/>
  <c r="U29" i="37"/>
  <c r="U31" i="37"/>
  <c r="U33" i="37"/>
  <c r="AB46" i="37"/>
  <c r="AA46" i="37"/>
  <c r="Z46" i="37"/>
  <c r="Y46" i="37"/>
  <c r="AB45" i="37"/>
  <c r="AA45" i="37"/>
  <c r="Z45" i="37"/>
  <c r="Y45" i="37"/>
  <c r="AB44" i="37"/>
  <c r="AA44" i="37"/>
  <c r="Z44" i="37"/>
  <c r="Y44" i="37"/>
  <c r="AB43" i="37"/>
  <c r="AA43" i="37"/>
  <c r="Z43" i="37"/>
  <c r="Y43" i="37"/>
  <c r="AB41" i="37"/>
  <c r="AA41" i="37"/>
  <c r="Z41" i="37"/>
  <c r="Y41" i="37"/>
  <c r="AB40" i="37"/>
  <c r="AA40" i="37"/>
  <c r="Z40" i="37"/>
  <c r="Y40" i="37"/>
  <c r="AB39" i="37"/>
  <c r="AA39" i="37"/>
  <c r="Z39" i="37"/>
  <c r="Y39" i="37"/>
  <c r="AB36" i="37"/>
  <c r="AA36" i="37"/>
  <c r="Z36" i="37"/>
  <c r="Y36" i="37"/>
  <c r="AB35" i="37"/>
  <c r="AA35" i="37"/>
  <c r="Z35" i="37"/>
  <c r="Y35" i="37"/>
  <c r="AB34" i="37"/>
  <c r="AA34" i="37"/>
  <c r="Z34" i="37"/>
  <c r="Y34" i="37"/>
  <c r="AB32" i="37"/>
  <c r="AA32" i="37"/>
  <c r="Z32" i="37"/>
  <c r="Y32" i="37"/>
  <c r="AB30" i="37"/>
  <c r="AA30" i="37"/>
  <c r="Z30" i="37"/>
  <c r="Y30" i="37"/>
  <c r="AB28" i="37"/>
  <c r="AA28" i="37"/>
  <c r="Z28" i="37"/>
  <c r="Y28" i="37"/>
  <c r="AB27" i="37"/>
  <c r="AA27" i="37"/>
  <c r="Z27" i="37"/>
  <c r="Y27" i="37"/>
  <c r="AB23" i="37"/>
  <c r="AA23" i="37"/>
  <c r="Z23" i="37"/>
  <c r="Y23" i="37"/>
  <c r="AB22" i="37"/>
  <c r="AA22" i="37"/>
  <c r="Z22" i="37"/>
  <c r="Y22" i="37"/>
  <c r="AB20" i="37"/>
  <c r="AA20" i="37"/>
  <c r="Z20" i="37"/>
  <c r="Y20" i="37"/>
  <c r="AB19" i="37"/>
  <c r="AA19" i="37"/>
  <c r="Z19" i="37"/>
  <c r="Y19" i="37"/>
  <c r="L18" i="37"/>
  <c r="P18" i="37"/>
  <c r="P17" i="37" s="1"/>
  <c r="T18" i="37"/>
  <c r="T17" i="37" s="1"/>
  <c r="X18" i="37"/>
  <c r="K18" i="37"/>
  <c r="O18" i="37"/>
  <c r="O17" i="37" s="1"/>
  <c r="S18" i="37"/>
  <c r="S17" i="37" s="1"/>
  <c r="W18" i="37"/>
  <c r="W17" i="37" s="1"/>
  <c r="J18" i="37"/>
  <c r="N18" i="37"/>
  <c r="N17" i="37" s="1"/>
  <c r="R18" i="37"/>
  <c r="R17" i="37" s="1"/>
  <c r="V18" i="37"/>
  <c r="V17" i="37" s="1"/>
  <c r="I18" i="37"/>
  <c r="M18" i="37"/>
  <c r="M17" i="37" s="1"/>
  <c r="Q18" i="37"/>
  <c r="Q17" i="37" s="1"/>
  <c r="U18" i="37"/>
  <c r="U17" i="37" s="1"/>
  <c r="X17" i="37"/>
  <c r="AB16" i="37"/>
  <c r="AA16" i="37"/>
  <c r="Z16" i="37"/>
  <c r="Y16" i="37"/>
  <c r="AB14" i="37"/>
  <c r="AA14" i="37"/>
  <c r="Y14" i="37"/>
  <c r="AB13" i="37"/>
  <c r="AA13" i="37"/>
  <c r="Z13" i="37"/>
  <c r="Y13" i="37"/>
  <c r="AA12" i="37"/>
  <c r="AB8" i="37"/>
  <c r="AA8" i="37"/>
  <c r="Z8" i="37"/>
  <c r="Y8" i="37"/>
  <c r="AB7" i="37"/>
  <c r="AA7" i="37"/>
  <c r="Z7" i="37"/>
  <c r="Y7" i="37"/>
  <c r="Z6" i="37"/>
  <c r="AB5" i="37"/>
  <c r="AA5" i="37"/>
  <c r="Z5" i="37"/>
  <c r="Y5" i="37"/>
  <c r="AB26" i="37"/>
  <c r="L17" i="37"/>
  <c r="Y12" i="37" l="1"/>
  <c r="Z42" i="37"/>
  <c r="X37" i="37"/>
  <c r="N24" i="37"/>
  <c r="T188" i="49"/>
  <c r="V189" i="49"/>
  <c r="T11" i="49"/>
  <c r="V12" i="49"/>
  <c r="I9" i="37"/>
  <c r="R37" i="37"/>
  <c r="AA26" i="37"/>
  <c r="Z26" i="37"/>
  <c r="M10" i="37"/>
  <c r="M9" i="37" s="1"/>
  <c r="Y6" i="37"/>
  <c r="P37" i="37"/>
  <c r="K37" i="37"/>
  <c r="L37" i="37"/>
  <c r="I24" i="37"/>
  <c r="AA31" i="37"/>
  <c r="AA38" i="37"/>
  <c r="Y31" i="37"/>
  <c r="Y15" i="37"/>
  <c r="U37" i="37"/>
  <c r="Q10" i="37"/>
  <c r="Q9" i="37" s="1"/>
  <c r="W37" i="37"/>
  <c r="S10" i="37"/>
  <c r="S9" i="37" s="1"/>
  <c r="K10" i="37"/>
  <c r="Z18" i="37"/>
  <c r="X24" i="37"/>
  <c r="X9" i="37"/>
  <c r="X4" i="37" s="1"/>
  <c r="AB33" i="37"/>
  <c r="V37" i="37"/>
  <c r="R10" i="37"/>
  <c r="R9" i="37" s="1"/>
  <c r="V10" i="37"/>
  <c r="V9" i="37" s="1"/>
  <c r="J24" i="37"/>
  <c r="Z15" i="37"/>
  <c r="J37" i="37"/>
  <c r="AA21" i="37"/>
  <c r="S37" i="37"/>
  <c r="AB42" i="37"/>
  <c r="AB31" i="37"/>
  <c r="AB37" i="37"/>
  <c r="P24" i="37"/>
  <c r="AB25" i="37"/>
  <c r="Z25" i="37"/>
  <c r="AA11" i="37"/>
  <c r="AB12" i="37"/>
  <c r="M37" i="37"/>
  <c r="Y26" i="37"/>
  <c r="W10" i="37"/>
  <c r="W9" i="37" s="1"/>
  <c r="T10" i="37"/>
  <c r="T9" i="37" s="1"/>
  <c r="L10" i="37"/>
  <c r="L9" i="37" s="1"/>
  <c r="Y33" i="37"/>
  <c r="K24" i="37"/>
  <c r="Y25" i="37"/>
  <c r="AB18" i="37"/>
  <c r="U24" i="37"/>
  <c r="Y21" i="37"/>
  <c r="Z31" i="37"/>
  <c r="AA29" i="37"/>
  <c r="AB15" i="37"/>
  <c r="L24" i="37"/>
  <c r="AB6" i="37"/>
  <c r="J17" i="37"/>
  <c r="Z17" i="37" s="1"/>
  <c r="AB38" i="37"/>
  <c r="AB17" i="37"/>
  <c r="Q37" i="37"/>
  <c r="Y42" i="37"/>
  <c r="Z29" i="37"/>
  <c r="Z21" i="37"/>
  <c r="AA15" i="37"/>
  <c r="AB21" i="37"/>
  <c r="U10" i="37"/>
  <c r="U9" i="37" s="1"/>
  <c r="U4" i="37" s="1"/>
  <c r="Y29" i="37"/>
  <c r="O24" i="37"/>
  <c r="AA25" i="37"/>
  <c r="AA6" i="37"/>
  <c r="Y18" i="37"/>
  <c r="I17" i="37"/>
  <c r="Y17" i="37" s="1"/>
  <c r="AB11" i="37"/>
  <c r="Z33" i="37"/>
  <c r="R24" i="37"/>
  <c r="S24" i="37"/>
  <c r="AA42" i="37"/>
  <c r="O37" i="37"/>
  <c r="AB29" i="37"/>
  <c r="T24" i="37"/>
  <c r="S4" i="37"/>
  <c r="P10" i="37"/>
  <c r="P9" i="37" s="1"/>
  <c r="P4" i="37" s="1"/>
  <c r="Q24" i="37"/>
  <c r="K17" i="37"/>
  <c r="AA17" i="37" s="1"/>
  <c r="AA18" i="37"/>
  <c r="M24" i="37"/>
  <c r="M4" i="37" s="1"/>
  <c r="Y11" i="37"/>
  <c r="I37" i="37"/>
  <c r="V24" i="37"/>
  <c r="V4" i="37" s="1"/>
  <c r="N37" i="37"/>
  <c r="Z38" i="37"/>
  <c r="J10" i="37"/>
  <c r="J9" i="37" s="1"/>
  <c r="W24" i="37"/>
  <c r="W4" i="37" s="1"/>
  <c r="O9" i="37"/>
  <c r="AA33" i="37"/>
  <c r="T4" i="37"/>
  <c r="Y38" i="37"/>
  <c r="Q4" i="37" l="1"/>
  <c r="K9" i="37"/>
  <c r="K4" i="37" s="1"/>
  <c r="T10" i="49"/>
  <c r="AA10" i="37"/>
  <c r="T187" i="49"/>
  <c r="V188" i="49"/>
  <c r="AA37" i="37"/>
  <c r="AB24" i="37"/>
  <c r="U7" i="49"/>
  <c r="Z37" i="37"/>
  <c r="Y37" i="37"/>
  <c r="AA24" i="37"/>
  <c r="AB9" i="37"/>
  <c r="L4" i="37"/>
  <c r="AB10" i="37"/>
  <c r="Y10" i="37"/>
  <c r="Y24" i="37"/>
  <c r="Z24" i="37"/>
  <c r="R4" i="37"/>
  <c r="AA9" i="37"/>
  <c r="AA4" i="37" l="1"/>
  <c r="T25" i="49"/>
  <c r="V187" i="49"/>
  <c r="AB4" i="37"/>
  <c r="Y9" i="37"/>
  <c r="I4" i="37"/>
  <c r="Y4" i="37" s="1"/>
  <c r="J4" i="37"/>
  <c r="T9" i="49" l="1"/>
  <c r="V25" i="49"/>
  <c r="T8" i="49" l="1"/>
  <c r="V7" i="49" l="1"/>
  <c r="Z14" i="37"/>
  <c r="N12" i="37"/>
  <c r="Z12" i="37" s="1"/>
  <c r="N11" i="37" l="1"/>
  <c r="N10" i="37" l="1"/>
  <c r="Z11" i="37"/>
  <c r="N9" i="37" l="1"/>
  <c r="Z10" i="37"/>
  <c r="Z9" i="37" l="1"/>
  <c r="Z4" i="37"/>
</calcChain>
</file>

<file path=xl/comments1.xml><?xml version="1.0" encoding="utf-8"?>
<comments xmlns="http://schemas.openxmlformats.org/spreadsheetml/2006/main">
  <authors>
    <author>IVAN DARIO RAMIREZ B</author>
  </authors>
  <commentList>
    <comment ref="K594" authorId="0" shapeId="0">
      <text>
        <r>
          <rPr>
            <b/>
            <sz val="9"/>
            <color indexed="81"/>
            <rFont val="Tahoma"/>
            <family val="2"/>
          </rPr>
          <t>IVAN DARIO RAMIREZ B:</t>
        </r>
        <r>
          <rPr>
            <sz val="9"/>
            <color indexed="81"/>
            <rFont val="Tahoma"/>
            <family val="2"/>
          </rPr>
          <t xml:space="preserve">
aprovecamiento de parques caso CAR</t>
        </r>
      </text>
    </comment>
    <comment ref="K606" authorId="0" shapeId="0">
      <text>
        <r>
          <rPr>
            <b/>
            <sz val="9"/>
            <color indexed="81"/>
            <rFont val="Tahoma"/>
            <family val="2"/>
          </rPr>
          <t>IVAN DARIO RAMIREZ B:</t>
        </r>
        <r>
          <rPr>
            <sz val="9"/>
            <color indexed="81"/>
            <rFont val="Tahoma"/>
            <family val="2"/>
          </rPr>
          <t>CAR CVC Arriendos</t>
        </r>
      </text>
    </comment>
    <comment ref="K897" authorId="0" shapeId="0">
      <text>
        <r>
          <rPr>
            <b/>
            <sz val="9"/>
            <color indexed="81"/>
            <rFont val="Tahoma"/>
            <family val="2"/>
          </rPr>
          <t>IVAN DARIO RAMIREZ B:</t>
        </r>
        <r>
          <rPr>
            <sz val="9"/>
            <color indexed="81"/>
            <rFont val="Tahoma"/>
            <family val="2"/>
          </rPr>
          <t xml:space="preserve">
A dónde se incluyen los convenios</t>
        </r>
      </text>
    </comment>
  </commentList>
</comments>
</file>

<file path=xl/comments2.xml><?xml version="1.0" encoding="utf-8"?>
<comments xmlns="http://schemas.openxmlformats.org/spreadsheetml/2006/main">
  <authors>
    <author>Usuario</author>
  </authors>
  <commentList>
    <comment ref="M2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Incluye Recursos FONAM</t>
        </r>
      </text>
    </comment>
  </commentList>
</comments>
</file>

<file path=xl/sharedStrings.xml><?xml version="1.0" encoding="utf-8"?>
<sst xmlns="http://schemas.openxmlformats.org/spreadsheetml/2006/main" count="3935" uniqueCount="712">
  <si>
    <t>Actividad</t>
  </si>
  <si>
    <t>3201 – Fortalecimiento del desempeño ambiental de los sectores productivos.</t>
  </si>
  <si>
    <t>Porcentaje de avance en la formulación y/o ajuste de los Planes de Ordenación y Manejo de Cuencas (POMCAS), Planes de Manejo de Acuíferos (PMA) y Planes de Manejo de Microcuencas (PMM)</t>
  </si>
  <si>
    <t>3202 – Conservación de la biodiversidad y sus servicios ecosistémicos.</t>
  </si>
  <si>
    <t>Porcentaje de cuerpos de agua con planes de ordenamiento del recurso hídrico (PORH) adoptados</t>
  </si>
  <si>
    <t>3203 – Gestión integral del recurso hídrico.</t>
  </si>
  <si>
    <t>Porcentaje de Planes de Saneamiento y Manejo de Vertimientos (PSMV) con seguimiento</t>
  </si>
  <si>
    <t>3204 – Gestión de la información y el conocimiento ambiental.</t>
  </si>
  <si>
    <t>Porcentaje de cuerpos de agua con reglamentación del uso de las aguas</t>
  </si>
  <si>
    <t>3205 – Ordenamiento ambiental territorial.</t>
  </si>
  <si>
    <t>Porcentaje de Programas de Uso Eficiente y Ahorro del Agua (PUEAA) con seguimiento</t>
  </si>
  <si>
    <t>3206 – Gestión del cambio climático para un desarrollo bajo en carbono y resiliente al clima.</t>
  </si>
  <si>
    <t>Porcentaje de Planes de Ordenación y Manejo de Cuencas (POMCAS), Planes de Manejo de Acuíferos (PMA) y Planes de Manejo de Microcuencas (PMM) en ejecución</t>
  </si>
  <si>
    <t>3207 – Gestión integral de mares, costas y recursos acuáticos.</t>
  </si>
  <si>
    <t>Porcentaje de entes territoriales asesorados en la incorporación, planificación y ejecución de acciones relacionadas con cambio climático en el marco de los instrumentos de planificación territorial</t>
  </si>
  <si>
    <t>3208 – Educación Ambiental.</t>
  </si>
  <si>
    <t>Porcentaje de suelos degradados en recuperación o rehabilitación</t>
  </si>
  <si>
    <t>3299 – Fortalecimiento de la gestión y dirección del Sector Ambiente y Desarrollo Sostenible.</t>
  </si>
  <si>
    <t>Porcentaje de la superficie de áreas protegidas regionales declaradas, homologadas o recategorizadas, inscritas en el RUNAP</t>
  </si>
  <si>
    <t>No Aplica</t>
  </si>
  <si>
    <t>Porcentaje de páramos delimitados por el MADS, con zonificación y régimen de usos adoptados por la CAR</t>
  </si>
  <si>
    <t>Porcentaje de avance en la formulación del Plan de Ordenación Forestal</t>
  </si>
  <si>
    <t>Porcentaje de áreas protegidas con planes de manejo en ejecución</t>
  </si>
  <si>
    <t>Porcentaje de especies amenazadas con medidas de conservación y manejo en ejecución</t>
  </si>
  <si>
    <t>Porcentaje de especies invasoras con medidas de prevención, control y manejo en ejecución</t>
  </si>
  <si>
    <t>Porcentaje de áreas de ecosistemas en restauración, rehabilitación y reforestación</t>
  </si>
  <si>
    <t>Implementación de acciones en manejo integrado de zonas costeras</t>
  </si>
  <si>
    <t>Porcentaje de Planes de Gestión Integral de Residuos Sólidos (PGIRS) con seguimiento a metas de aprovechamiento</t>
  </si>
  <si>
    <t>Porcentaje de sectores con acompañamiento para la reconversión hacia sistemas sostenibles de producción</t>
  </si>
  <si>
    <t>Porcentaje de ejecución de acciones en Gestión Ambiental Urbana</t>
  </si>
  <si>
    <t>Implementación del Programa Regional de Negocios Verdes por la autoridad ambiental</t>
  </si>
  <si>
    <t>Tiempo promedio de trámite para la resolución de autorizaciones ambientales otorgadas por la corporación</t>
  </si>
  <si>
    <t>Porcentaje de autorizaciones ambientales con seguimiento</t>
  </si>
  <si>
    <t>Porcentaje de Procesos Sancionatorios Resueltos</t>
  </si>
  <si>
    <t>Porcentaje de municipios asesorados o asistidos en la inclusión del componente ambiental en los procesos de planificación y ordenamiento territorial, con énfasis en la incorporación de las determinantes ambientales para la revisión y ajuste de los POT</t>
  </si>
  <si>
    <t>Porcentaje de redes y estaciones de monitoreo en operación</t>
  </si>
  <si>
    <t>Porcentaje de actualización y reporte de la información en el SIAC</t>
  </si>
  <si>
    <t>Ejecución de Acciones en Educación Ambiental</t>
  </si>
  <si>
    <t xml:space="preserve"> INFORME DE EJECUCION PRESUPUESTAL DE INGRESOS </t>
  </si>
  <si>
    <t>(1)
ESTRUCTURA RENTISTICA</t>
  </si>
  <si>
    <t>(2)
CONCEPTO</t>
  </si>
  <si>
    <t>(3)
PROYECTADO PLAN FINANCIERO</t>
  </si>
  <si>
    <t>MODIFICACIONES</t>
  </si>
  <si>
    <t xml:space="preserve">(6)
APROPIACIÓN FINAL
(3+4-5)
</t>
  </si>
  <si>
    <t>DISTRIBUCIÓN</t>
  </si>
  <si>
    <t>(11)
DERECHOS POR COBRAR</t>
  </si>
  <si>
    <t>(12)
RECAUDO
EFECTIVO</t>
  </si>
  <si>
    <t>(13)
% DE RECAUDO</t>
  </si>
  <si>
    <t>(14)
OBSERVACIONES</t>
  </si>
  <si>
    <t>DEFINICIÓN</t>
  </si>
  <si>
    <t>SOPORTE LEGAL</t>
  </si>
  <si>
    <t>NIVEL ESTRUCTURAL</t>
  </si>
  <si>
    <t>NIVEL RENTISTICO</t>
  </si>
  <si>
    <t>SUBNIVEL RENTISTICO</t>
  </si>
  <si>
    <t>CONCEPTO</t>
  </si>
  <si>
    <t>NIVEL 1</t>
  </si>
  <si>
    <t>NIVEL 2</t>
  </si>
  <si>
    <t>NIVEL 3</t>
  </si>
  <si>
    <t>NIVEL 4</t>
  </si>
  <si>
    <t>NIVEL 5</t>
  </si>
  <si>
    <t>(4)
ADICIÓN</t>
  </si>
  <si>
    <t>(5)
REDUCCIÓN</t>
  </si>
  <si>
    <t>(7)
FUNCIONAMIENTO</t>
  </si>
  <si>
    <t>(8)
INVERSIÓN</t>
  </si>
  <si>
    <t>(9)
FCA</t>
  </si>
  <si>
    <t>(10)
SERVICIO A LA DEUDA</t>
  </si>
  <si>
    <t>1</t>
  </si>
  <si>
    <t>Ingresos</t>
  </si>
  <si>
    <t>Ingresos Recursos Propios</t>
  </si>
  <si>
    <t>Ingresos Corrientes</t>
  </si>
  <si>
    <t>01</t>
  </si>
  <si>
    <t>Ingresos tributarios</t>
  </si>
  <si>
    <t>Impuestos directos</t>
  </si>
  <si>
    <t>014</t>
  </si>
  <si>
    <t xml:space="preserve">Sobretasa ambiental </t>
  </si>
  <si>
    <t>Sobretasa ambiental - Urbano</t>
  </si>
  <si>
    <t>Sobretasa ambiental - Urbano-Vigencia actual</t>
  </si>
  <si>
    <t>2</t>
  </si>
  <si>
    <t>Sobretasa ambiental - Urbano-Vigencia antarior</t>
  </si>
  <si>
    <t>3</t>
  </si>
  <si>
    <t>Sobretasa ambiental - Urbano-REcuperación de Cartera</t>
  </si>
  <si>
    <t>02</t>
  </si>
  <si>
    <t>Sobretasa ambiental -  Rural</t>
  </si>
  <si>
    <t>Sobretasa ambiental -  Rural- Vigencia Actual</t>
  </si>
  <si>
    <t>Sobretasa ambiental -  Rural- Vigencia Anterior</t>
  </si>
  <si>
    <t>Sobretasa ambiental -  Rural- REcuperación de Cartera</t>
  </si>
  <si>
    <t>201</t>
  </si>
  <si>
    <t>Sobretasa Ambiental Áreas Metropolitanas</t>
  </si>
  <si>
    <t>Sobretasa Ambiental Áreas Metropolitanas- Vigencia actual</t>
  </si>
  <si>
    <t>Sobretasa Ambiental Áreas Metropolitanas - Vigencia Anterior</t>
  </si>
  <si>
    <t>Sobretasa Ambiental Áreas Metropolitanas -REcuperación de Cartera</t>
  </si>
  <si>
    <t>Ingresos no tributarios</t>
  </si>
  <si>
    <t>Contribuciones</t>
  </si>
  <si>
    <t>05</t>
  </si>
  <si>
    <t>Contribuciones diversas</t>
  </si>
  <si>
    <t>Contribución sector eléctrico</t>
  </si>
  <si>
    <t>Contribución sector eléctrico - Generadores de energía convencional</t>
  </si>
  <si>
    <t>Contribución sector eléctrico - Generadores de energía convencional - Vigencia Actual</t>
  </si>
  <si>
    <t>Contribución sector eléctrico - Generadores de energía convencional - Vigencia Anterior</t>
  </si>
  <si>
    <t>Contribución sector eléctrico - Generadores de energía convencional -REcuperación de Cartera</t>
  </si>
  <si>
    <t>Contribución sector eléctrico - Generadores de energía no convencional</t>
  </si>
  <si>
    <t>Contribución sector eléctrico - Generadores de energía no convencional - Vigencia Actual</t>
  </si>
  <si>
    <t>Contribución sector eléctrico - Generadores de energía no convencional - Vigencia Anterior</t>
  </si>
  <si>
    <t>Contribución sector eléctrico - Generadores de energía no convencional - Recuperación de Cartera</t>
  </si>
  <si>
    <t>Tasas y derechos administrativos</t>
  </si>
  <si>
    <t>015</t>
  </si>
  <si>
    <t>Certificaciones y constancias</t>
  </si>
  <si>
    <t>Certificaciones y constancias- Vigencia Actual</t>
  </si>
  <si>
    <t>Certificaciones y constancias - Vigencia Anterior</t>
  </si>
  <si>
    <t>Certificaciones y constancias - Recuperación de Cartera</t>
  </si>
  <si>
    <t>036</t>
  </si>
  <si>
    <t>Evaluación de licencias y trámites ambientales</t>
  </si>
  <si>
    <t>Evaluación de licencias y trámites ambientales - Vigencia Actual</t>
  </si>
  <si>
    <t>Evaluación de licencias y trámites ambientales -Vigencia Anterior</t>
  </si>
  <si>
    <t>Evaluación de licencias y trámites ambientales -Recuperación de Cartera</t>
  </si>
  <si>
    <t>037</t>
  </si>
  <si>
    <t>Seguimiento a licencias y trámites ambientales</t>
  </si>
  <si>
    <t>Seguimiento a licencias y trámites ambientales - Vigencia Actual</t>
  </si>
  <si>
    <t>Seguimiento a licencias y trámites ambientales - Vigencia Anterior</t>
  </si>
  <si>
    <t>Seguimiento a licencias y trámites ambientales - Rendimientos</t>
  </si>
  <si>
    <t>055</t>
  </si>
  <si>
    <t>Tasa por el uso del agua</t>
  </si>
  <si>
    <t>Tasa por el uso del agua - Vigencia Actual</t>
  </si>
  <si>
    <t>Tasa por el uso del agua - Vigencia Anterior</t>
  </si>
  <si>
    <t>Tasa por el uso del agua - Recuperación de Cartera</t>
  </si>
  <si>
    <t>088</t>
  </si>
  <si>
    <t>Tasa retributiva</t>
  </si>
  <si>
    <t>Tasa retributiva -  Vigencia Actual</t>
  </si>
  <si>
    <t>Tasa retributiva - Vigencia Anterior</t>
  </si>
  <si>
    <t>Tasa retributiva - Recuperación de Cartera</t>
  </si>
  <si>
    <t>089</t>
  </si>
  <si>
    <t>Tasa por aprovechamiento forestal</t>
  </si>
  <si>
    <t>Tasa por aprovechamiento forestal - Vigencia Actual</t>
  </si>
  <si>
    <t>Tasa por aprovechamiento forestal - Vigencia Anterior</t>
  </si>
  <si>
    <t>Tasa por aprovechamiento forestal - Recuperación de Cartera</t>
  </si>
  <si>
    <t>090</t>
  </si>
  <si>
    <t>Tasa compensatoria por caza de fauna silvestre</t>
  </si>
  <si>
    <t>Tasa compensatoria por caza de fauna silvestre - Vigencia Actual</t>
  </si>
  <si>
    <t>Tasa compensatoria por caza de fauna silvestre - Vigencia Anterior</t>
  </si>
  <si>
    <t>Tasa compensatoria por caza de fauna silvestre - Recuperación de Cartera</t>
  </si>
  <si>
    <t>110</t>
  </si>
  <si>
    <t>Sobretasa ambiental - Peajes</t>
  </si>
  <si>
    <t>Sobretasa ambiental - Peajes - Vigencia Actual</t>
  </si>
  <si>
    <t>Sobretasa ambiental - Peajes - Vigencia Anterior</t>
  </si>
  <si>
    <t>Sobretasa ambiental - Peajes - Recuperación de Cartera</t>
  </si>
  <si>
    <t>112</t>
  </si>
  <si>
    <t>Tasa Compensatoria por la utilización permanente de la reserva forestal protectora Bosque Oriental de Bogotá</t>
  </si>
  <si>
    <t>Tasa Compensatoria por la utilización permanente de la reserva forestal protectora Bosque Oriental de Bogotá - Vigencia Actual</t>
  </si>
  <si>
    <t>Tasa Compensatoria por la utilización permanente de la reserva forestal protectora Bosque Oriental de Bogotá - Vigencia Anterior</t>
  </si>
  <si>
    <t>Tasa Compensatoria por la utilización permanente de la reserva forestal protectora Bosque Oriental de Bogotá - Recuperación de Cartera</t>
  </si>
  <si>
    <t>113</t>
  </si>
  <si>
    <t>Salvoconducto Unico Nacional</t>
  </si>
  <si>
    <t>Salvoconducto Unico Nacional - Vigencia Actual</t>
  </si>
  <si>
    <t>Salvoconducto Unico Nacional - Vigencia Anterior</t>
  </si>
  <si>
    <t>Salvoconducto Unico Nacional - Recuperación de Cartera</t>
  </si>
  <si>
    <t>03</t>
  </si>
  <si>
    <t>Multas, sanciones e intereses de mora</t>
  </si>
  <si>
    <t>001</t>
  </si>
  <si>
    <t>Multas y sanciones</t>
  </si>
  <si>
    <t>Sanciones disciplinarias</t>
  </si>
  <si>
    <t>Sanciones disciplinarias - Vigencia Actual</t>
  </si>
  <si>
    <t>Sanciones disciplinarias - Vigencia Anterior</t>
  </si>
  <si>
    <t>Sanciones disciplinarias - Recuperación de Cartera</t>
  </si>
  <si>
    <t>04</t>
  </si>
  <si>
    <t>Sanciones contractuales</t>
  </si>
  <si>
    <t>Sanciones contractuales - Vigencia Actual</t>
  </si>
  <si>
    <t>Sanciones contractuales - Vigencia Anterior</t>
  </si>
  <si>
    <t>Sanciones contractuales - Recuperación de Cartera</t>
  </si>
  <si>
    <t>Sanciones administrativas</t>
  </si>
  <si>
    <t>Sanciones administrativas - Vigencia Actual</t>
  </si>
  <si>
    <t>Sanciones administrativas - Vigencia Anterior</t>
  </si>
  <si>
    <t>Sanciones administrativas - Recuperación de Cartera</t>
  </si>
  <si>
    <t>13</t>
  </si>
  <si>
    <t>Sanciones sanitarias</t>
  </si>
  <si>
    <t>Sanciones sanitarias - Vigencia Actual</t>
  </si>
  <si>
    <t>Sanciones sanitarias - Vigencia Anterior</t>
  </si>
  <si>
    <t>Sanciones sanitarias - Recuperación de Cartera</t>
  </si>
  <si>
    <t>22</t>
  </si>
  <si>
    <t>Multas ambientales</t>
  </si>
  <si>
    <t>Multas ambientales - Vigencia Actual</t>
  </si>
  <si>
    <t>Multas ambientales - Vigencia Anterior</t>
  </si>
  <si>
    <t>Multas ambientales - Recuperación de Cartera</t>
  </si>
  <si>
    <t>002</t>
  </si>
  <si>
    <t>Intereses de mora</t>
  </si>
  <si>
    <t>Venta de bienes y servicios</t>
  </si>
  <si>
    <t>Ventas de establecimientos de mercado</t>
  </si>
  <si>
    <t>00</t>
  </si>
  <si>
    <t>Agricultura, silvicultura y productos de la pesca</t>
  </si>
  <si>
    <t>Agricultura, silvicultura y productos de la pesca - Vigencia Actual</t>
  </si>
  <si>
    <t>Agricultura, silvicultura y productos de la pesca - Vigencia Anterior</t>
  </si>
  <si>
    <t>Agricultura, silvicultura y productos de la pesca - Recuperación de Cartera</t>
  </si>
  <si>
    <t>Minerales; electricidad, gas y agua</t>
  </si>
  <si>
    <t>Minerales; electricidad, gas y agua - Vigencia Actual</t>
  </si>
  <si>
    <t>Minerales; electricidad, gas y agua - Vigencia Anterior</t>
  </si>
  <si>
    <t>Minerales; electricidad, gas y agua - Recuperación de Cartera</t>
  </si>
  <si>
    <t>Productos alimenticios, bebidas y tabaco; textiles, prendas de vestir y productos de cuero</t>
  </si>
  <si>
    <t>Productos alimenticios, bebidas y tabaco; textiles, prendas de vestir y productos de cuero - Vigencia Actual</t>
  </si>
  <si>
    <t>Productos alimenticios, bebidas y tabaco; textiles, prendas de vestir y productos de cuero - Vigencia Anterior</t>
  </si>
  <si>
    <t>Productos alimenticios, bebidas y tabaco; textiles, prendas de vestir y productos de cuero - Recuperación de Cartera</t>
  </si>
  <si>
    <t>Otros bienes transportables (excepto productos metálicos, maquinaria y equipo)</t>
  </si>
  <si>
    <t>Otros bienes transportables (excepto productos metálicos, maquinaria y equipo) - Vigencia Actual</t>
  </si>
  <si>
    <t>Otros bienes transportables (excepto productos metálicos, maquinaria y equipo) - Vigencia Anterior</t>
  </si>
  <si>
    <t>Otros bienes transportables (excepto productos metálicos, maquinaria y equipo) - Recuperación de Cartera</t>
  </si>
  <si>
    <t>Productos metálicos, maquinaria y equipo</t>
  </si>
  <si>
    <t>Productos metálicos, maquinaria y equipo - Vigencia Actual</t>
  </si>
  <si>
    <t>Productos metálicos, maquinaria y equipo - Vigencia Anterior</t>
  </si>
  <si>
    <t>Productos metálicos, maquinaria y equipo - Recuperación de Cartera</t>
  </si>
  <si>
    <t>Servicios de la construcción</t>
  </si>
  <si>
    <t>Servicios de la construcción - Vigencia Actual</t>
  </si>
  <si>
    <t>Servicios de la construcción - Vigencia Anterior</t>
  </si>
  <si>
    <t>Servicios de la construcción - Recuperación de Cartera</t>
  </si>
  <si>
    <t>06</t>
  </si>
  <si>
    <t>Servicios de alojamiento; servicios de suministro de comidas y bebidas; servicios de transporte; y servicios de distribución de electricidad, gas y agua</t>
  </si>
  <si>
    <t>Servicios de alojamiento; servicios de suministro de comidas y bebidas; servicios de transporte; y servicios de distribución de electricidad, gas y agua - Vigencia Actual</t>
  </si>
  <si>
    <t>Servicios de alojamiento; servicios de suministro de comidas y bebidas; servicios de transporte; y servicios de distribución de electricidad, gas y agua - Vigencia Anterior</t>
  </si>
  <si>
    <t>Servicios de alojamiento; servicios de suministro de comidas y bebidas; servicios de transporte; y servicios de distribución de electricidad, gas y agua - Recuperación de Cartera</t>
  </si>
  <si>
    <t>07</t>
  </si>
  <si>
    <t>Servicios financieros y servicios conexos, servicios inmobiliarios y servicios de leasing</t>
  </si>
  <si>
    <t>Servicios financieros y servicios conexos, servicios inmobiliarios y servicios de leasing - Vigencia Anterior</t>
  </si>
  <si>
    <t>Servicios financieros y servicios conexos, servicios inmobiliarios y servicios de leasing - Vigencia Actual</t>
  </si>
  <si>
    <t>Servicios financieros y servicios conexos, servicios inmobiliarios y servicios de leasing - Recuperación de Cartera</t>
  </si>
  <si>
    <t>08</t>
  </si>
  <si>
    <t xml:space="preserve">Servicios prestados a las empresas y servicios de producción </t>
  </si>
  <si>
    <t>Servicios prestados a las empresas y servicios de producción  - Vigencia Actual</t>
  </si>
  <si>
    <t>Servicios prestados a las empresas y servicios de producción  - Vigencia Anterior</t>
  </si>
  <si>
    <t>Servicios prestados a las empresas y servicios de producción  - Recuperación de Cartera</t>
  </si>
  <si>
    <t>09</t>
  </si>
  <si>
    <t>Servicios para la comunidad, sociales y personales</t>
  </si>
  <si>
    <t>Servicios para la comunidad, sociales y personales - Vigencia Actual</t>
  </si>
  <si>
    <t>Servicios para la comunidad, sociales y personales - Vigencia Anterior</t>
  </si>
  <si>
    <t>Servicios para la comunidad, sociales y personales - Recuperación de Cartera</t>
  </si>
  <si>
    <t>10</t>
  </si>
  <si>
    <t>Elementos militares de un solo uso</t>
  </si>
  <si>
    <t>Elementos militares de un solo uso - Vigencia Actual</t>
  </si>
  <si>
    <t>Elementos militares de un solo uso - Vigencia Anterior</t>
  </si>
  <si>
    <t>Elementos militares de un solo uso - Recuperación de Cartera</t>
  </si>
  <si>
    <t>Ventas incidentales de establecimientos no de mercado</t>
  </si>
  <si>
    <t>Agricultura, silvicultura y productos de la pesca -  Vigencia Anterior</t>
  </si>
  <si>
    <t>Servicios de alojamiento; servicios de suministro de comidas y bebidas; servicios de transporte; y servicios de distribución de electricidad, gas y agua -  Vigencia Actual</t>
  </si>
  <si>
    <t>Servicios prestados a las empresas y servicios de producción - Recuperación de Cartera</t>
  </si>
  <si>
    <t>Transferencias corrientes</t>
  </si>
  <si>
    <t>003</t>
  </si>
  <si>
    <t>Participaciones distintas del SGP</t>
  </si>
  <si>
    <t>Participación en impuestos</t>
  </si>
  <si>
    <t>14</t>
  </si>
  <si>
    <t>Participación ambiental en el porcentaje de recaudo del impuesto predial</t>
  </si>
  <si>
    <t>Participación ambiental en el porcentaje de recaudo del impuesto predial - Vigencia Actual</t>
  </si>
  <si>
    <t>Participación ambiental en el porcentaje de recaudo del impuesto predial - Vigencia Anterior</t>
  </si>
  <si>
    <t>Participación ambiental en el porcentaje de recaudo del impuesto predial - Recuperación de Cartera</t>
  </si>
  <si>
    <t>Participación en multas, sanciones e intereses de mora</t>
  </si>
  <si>
    <t>Participación de intereses de mora al porcentaje de recaudo del impuesto predial.</t>
  </si>
  <si>
    <t>Participación de intereses de mora al porcentaje de recaudo del impuesto predial - Vigencia Actual</t>
  </si>
  <si>
    <t>Participación de intereses de mora al porcentaje de recaudo del impuesto predial - Vigencia Anterior</t>
  </si>
  <si>
    <t>Participación de intereses de mora al porcentaje de recaudo del impuesto predial - Recuperación de Cartera</t>
  </si>
  <si>
    <t>009</t>
  </si>
  <si>
    <t>Recursos del Sistema de Seguridad Social Integral</t>
  </si>
  <si>
    <t>Sistema General de Pensiones</t>
  </si>
  <si>
    <t>Concurrencia pasivo pensional</t>
  </si>
  <si>
    <t>Concurrencia pasivo pensional - Vigencia Actual</t>
  </si>
  <si>
    <t>Concurrencia pasivo pensional -  Vigencia Anterior</t>
  </si>
  <si>
    <t>Concurrencia pasivo pensional - Recuperación de Cartera</t>
  </si>
  <si>
    <t>010</t>
  </si>
  <si>
    <t>Sentencias y conciliaciones</t>
  </si>
  <si>
    <t>Fallos nacionales</t>
  </si>
  <si>
    <t>Sentencias</t>
  </si>
  <si>
    <t>Sentencias - Vigencia Actual</t>
  </si>
  <si>
    <t>Sentencias - Vigencia Anterior</t>
  </si>
  <si>
    <t>Sentencias - Recuperación de Cartera</t>
  </si>
  <si>
    <t>Conciliaciones</t>
  </si>
  <si>
    <t>Conciliaciones - Vigencia Actual</t>
  </si>
  <si>
    <t>Conciliaciones - Vigencia Anterior</t>
  </si>
  <si>
    <t>Conciliaciones - Recuperación de Cartera</t>
  </si>
  <si>
    <t>Laudos arbitrales</t>
  </si>
  <si>
    <t>Laudos arbitrales - Vigencia Actual</t>
  </si>
  <si>
    <t>Laudos arbitrales - Vigencia Anterior</t>
  </si>
  <si>
    <t>Laudos arbitrales - Recuperación de Cartera</t>
  </si>
  <si>
    <t>011</t>
  </si>
  <si>
    <t>Indemnizaciones relacionadas con seguros no de vida</t>
  </si>
  <si>
    <t>Indemnizaciones relacionadas con seguros no de vida - Vigencia Anterior</t>
  </si>
  <si>
    <t>Indemnizaciones relacionadas con seguros no de vida - Vigencia Actual</t>
  </si>
  <si>
    <t>Indemnizaciones relacionadas con seguros no de vida - Recuperación de Cartera</t>
  </si>
  <si>
    <t>020</t>
  </si>
  <si>
    <t>Devoluciones seguridad social - pensiones</t>
  </si>
  <si>
    <t>Devoluciones seguridad social - pensiones - Vigencia Actual</t>
  </si>
  <si>
    <t>Devoluciones seguridad social - pensiones - Vigencia Anterior</t>
  </si>
  <si>
    <t>Devoluciones seguridad social - pensiones - Recuperación de Cartera</t>
  </si>
  <si>
    <t>Recursos de capital</t>
  </si>
  <si>
    <t>Disposición de activos</t>
  </si>
  <si>
    <t>Disposición de activos financieros</t>
  </si>
  <si>
    <t>Acciones</t>
  </si>
  <si>
    <t>Acciones - Vigencia Actual</t>
  </si>
  <si>
    <t>Acciones - Vigencia Anterior</t>
  </si>
  <si>
    <t>Acciones - Recuperación de Cartera</t>
  </si>
  <si>
    <t>Reducciones de capital</t>
  </si>
  <si>
    <t>Reducciones de capital - Vigencia Actual</t>
  </si>
  <si>
    <t>Reducciones de capital - Vigencia Anterior</t>
  </si>
  <si>
    <t>Reducciones de capital - Recuperación de Cartera</t>
  </si>
  <si>
    <t>Reembolso de participaciones en fondos de inversión</t>
  </si>
  <si>
    <t>Reembolso de participaciones en fondos de inversión - Vigencia Actual</t>
  </si>
  <si>
    <t>Reembolso de participaciones en fondos de inversión - Vigencia Anterior</t>
  </si>
  <si>
    <t>Reembolso de participaciones en fondos de inversión - Recuperación de Cartera</t>
  </si>
  <si>
    <t>004</t>
  </si>
  <si>
    <t>Títulos de devolución de impuestos-TIDIS</t>
  </si>
  <si>
    <t>Títulos de devolución de impuestos-TIDIS - Vigencia Actual</t>
  </si>
  <si>
    <t>Títulos de devolución de impuestos-TIDIS - Vigencia Anterior</t>
  </si>
  <si>
    <t>Títulos de devolución de impuestos-TIDIS - Recuperación de Cartera</t>
  </si>
  <si>
    <t>Disposición de activos no financieros</t>
  </si>
  <si>
    <t>Disposición de activos fijos</t>
  </si>
  <si>
    <t>Disposición de edificaciones y estructuras</t>
  </si>
  <si>
    <t>Disposición de edificaciones y estructuras - Vigencia Actual</t>
  </si>
  <si>
    <t>Disposición de edificaciones y estructuras - Vigencia Anterior</t>
  </si>
  <si>
    <t>Disposición de edificaciones y estructuras - Recuperación de Cartera</t>
  </si>
  <si>
    <t>Disposición de maquinaria y equipo</t>
  </si>
  <si>
    <t>Disposición de maquinaria y equipo - Vigencia Actual</t>
  </si>
  <si>
    <t>Disposición de maquinaria y equipo - Vigencia Anterioir</t>
  </si>
  <si>
    <t>Disposición de maquinaria y equipo - Recuperación de Cartera</t>
  </si>
  <si>
    <t>Disposición de otros activos fijos</t>
  </si>
  <si>
    <t>Disposición de recursos biológicos cultivados</t>
  </si>
  <si>
    <t>Disposición de recursos biológicos cultivados - Vigencia Actual</t>
  </si>
  <si>
    <t>Disposición de recursos biológicos cultivados - Vigencia Anterior</t>
  </si>
  <si>
    <t>Disposición de recursos biológicos cultivados - Recuperación de Cartera</t>
  </si>
  <si>
    <t>Disposición de productos de la propiedad intelectual</t>
  </si>
  <si>
    <t>Disposición de productos de la propiedad intelectual - Vigencia Actual</t>
  </si>
  <si>
    <t>Disposición de productos de la propiedad intelectual - Vigencia Anterior</t>
  </si>
  <si>
    <t>Disposición de productos de la propiedad intelectual - Recuperación de Cartera</t>
  </si>
  <si>
    <t>Disposición de objetos de valor</t>
  </si>
  <si>
    <t>Disposición de joyas y artículos conexos</t>
  </si>
  <si>
    <t>Disposición de joyas y artículos conexos - Vigencia Actual</t>
  </si>
  <si>
    <t>Disposición de joyas y artículos conexos - Vigencia Anterior</t>
  </si>
  <si>
    <t>Disposición de joyas y artículos conexos - Recuperación de Cartera</t>
  </si>
  <si>
    <t>Disposición de antigüedades u otros objetos de arte</t>
  </si>
  <si>
    <t>Disposición de antigüedades u otros objetos de arte - Vigencia Actual</t>
  </si>
  <si>
    <t>Disposición de antigüedades u otros objetos de arte - Vigencia Anterior</t>
  </si>
  <si>
    <t>Disposición de antigüedades u otros objetos de arte - Recuperación de Cartera</t>
  </si>
  <si>
    <t>Disposición de otros objetos valiosos</t>
  </si>
  <si>
    <t>Disposición de otros objetos valiosos - Vigencia Actual</t>
  </si>
  <si>
    <t>Disposición de otros objetos valiosos - Vigencia Anterior</t>
  </si>
  <si>
    <t>Disposición de otros objetos valiosos - Recuperación de Cartera</t>
  </si>
  <si>
    <t>Disposición de activos no producidos</t>
  </si>
  <si>
    <t>Disposición de  tierras y terrenos</t>
  </si>
  <si>
    <t>Disposición de  tierras y terrenos - Vigencia Actual</t>
  </si>
  <si>
    <t>Disposición de  tierras y terrenos - Vigencia Anterior</t>
  </si>
  <si>
    <t>Disposición de  tierras y terrenos - Recuperación de Cartera</t>
  </si>
  <si>
    <t>Disposición de recursos biológicos no cultivados</t>
  </si>
  <si>
    <t>Disposición de recursos biológicos no cultivados - Vigencia Actual</t>
  </si>
  <si>
    <t>Disposición de recursos biológicos no cultivados - Vigencia Anterior</t>
  </si>
  <si>
    <t>Disposición de recursos biológicos no cultivados - Recuperación de Cartera</t>
  </si>
  <si>
    <t>Dividendos y utilidades por otras inversiones de capital</t>
  </si>
  <si>
    <t>Empresas industriales y comerciales del Estado societarias</t>
  </si>
  <si>
    <t>Empresas industriales y comerciales del Estado societarias - Vigencia Actual</t>
  </si>
  <si>
    <t>Empresas industriales y comerciales del Estado societarias - Vigencia Anterior</t>
  </si>
  <si>
    <t>Empresas industriales y comerciales del Estado societarias - Recuperación de Cartera</t>
  </si>
  <si>
    <t>Sociedades de economía mixta</t>
  </si>
  <si>
    <t>Sociedades de economía mixta - Vigencia Actual</t>
  </si>
  <si>
    <t>Sociedades de economía mixta - Vigencia Anterior</t>
  </si>
  <si>
    <t>Sociedades de economía mixta - Recuperación de Cartera</t>
  </si>
  <si>
    <t>Inversiones patrimoniales no controladas</t>
  </si>
  <si>
    <t>Inversiones patrimoniales no controladas - Vigencia Actual</t>
  </si>
  <si>
    <t>Inversiones patrimoniales no controladas - Vigencia Anterior</t>
  </si>
  <si>
    <t>Inversiones patrimoniales no controladas - Recuperación de Cartera</t>
  </si>
  <si>
    <t>Inversiones en entidades controladas - entidades en el exterior</t>
  </si>
  <si>
    <t>Inversiones en entidades controladas - entidades en el exterior - Vigencia Actual</t>
  </si>
  <si>
    <t>Inversiones en entidades controladas - entidades en el exterior - Vigencia Anterior</t>
  </si>
  <si>
    <t>Inversiones en entidades controladas - entidades en el exterior - Recuperación de Cartera</t>
  </si>
  <si>
    <t>Inversiones en entidades controladas - sociedades públicas</t>
  </si>
  <si>
    <t>Inversiones en entidades controladas - sociedades públicas - Vigencia Actual</t>
  </si>
  <si>
    <t>Inversiones en entidades controladas - sociedades públicas - Vigencia Anterior</t>
  </si>
  <si>
    <t>Inversiones en entidades controladas - sociedades públicas - Recuperación de Cartera</t>
  </si>
  <si>
    <t>Rendimientos financieros</t>
  </si>
  <si>
    <t>Títulos participativos</t>
  </si>
  <si>
    <t>Depósitos</t>
  </si>
  <si>
    <t>Depósitos - Sobretasa Ambiental Urbano</t>
  </si>
  <si>
    <t>Depósitos - Sobretasa Ambiental Rural</t>
  </si>
  <si>
    <t>Depósitos - Sobretasa Ambiental Areas Metropolitanas</t>
  </si>
  <si>
    <t>Depósitos - Contribución sector eléctrico - Generadores de energía convencional</t>
  </si>
  <si>
    <t>Depósitos - Contribución sector eléctrico - Generadores de energía no convencional</t>
  </si>
  <si>
    <t>Depósitos - Certificaciones y constancias</t>
  </si>
  <si>
    <t xml:space="preserve">Depósitos - Evaluación de licencias y trámites ambientales </t>
  </si>
  <si>
    <t xml:space="preserve">Depósitos - Seguimiento de licencias y trámites ambientales </t>
  </si>
  <si>
    <t>Depósitos -  Tasa por el Uso del Agua</t>
  </si>
  <si>
    <t>Depósitos - Tasa Retributiba</t>
  </si>
  <si>
    <t>11</t>
  </si>
  <si>
    <t>Depósitos - Tasa de Aprovechamiento Forestal</t>
  </si>
  <si>
    <t>12</t>
  </si>
  <si>
    <t>Depósitos - Tasa compensatoria por caza de fauna silvestre</t>
  </si>
  <si>
    <t>Depósitos -  Sobretasa ambiental - Peajes</t>
  </si>
  <si>
    <t>Depósitos - Tasa Compensatoria por la utilización permanente de la reserva forestal protectora Bosque Oriental de Bogotá</t>
  </si>
  <si>
    <t>15</t>
  </si>
  <si>
    <t>Depósitos - Salvoconducto Unico Nacional</t>
  </si>
  <si>
    <t>16</t>
  </si>
  <si>
    <t>Depósitos - Multas ambientales</t>
  </si>
  <si>
    <t>17</t>
  </si>
  <si>
    <t>Depósitos - Intereses de mora multas y sanciones</t>
  </si>
  <si>
    <t>18</t>
  </si>
  <si>
    <t>Depósitos - Venta de bienes y servicios</t>
  </si>
  <si>
    <t>19</t>
  </si>
  <si>
    <t>Depósitos - Participación ambiental en el porcentaje de recaudo del impuesto predial</t>
  </si>
  <si>
    <t>20</t>
  </si>
  <si>
    <t>Depósitos - Participación de intereses de mora al porcentaje de recaudo del impuesto predial.</t>
  </si>
  <si>
    <t>21</t>
  </si>
  <si>
    <t>Depósitos - Concurrencia pasivo pensional</t>
  </si>
  <si>
    <t>Depósitos - Fallos Nacionales Sentencias</t>
  </si>
  <si>
    <t>23</t>
  </si>
  <si>
    <t>Depósitos - Fallos Nacionales Conciliaciones</t>
  </si>
  <si>
    <t>24</t>
  </si>
  <si>
    <t>Depósitos - Fallos Nacionales Laudos arbitrales</t>
  </si>
  <si>
    <t>25</t>
  </si>
  <si>
    <t>Depósitos - Indemnizaciones relacionadas con seguros no de vida</t>
  </si>
  <si>
    <t>26</t>
  </si>
  <si>
    <t>Depósitos -  Devoluciones seguridad Social Pensiones</t>
  </si>
  <si>
    <t>27</t>
  </si>
  <si>
    <t>Depósitos - Disposición de activos financieros</t>
  </si>
  <si>
    <t>28</t>
  </si>
  <si>
    <t>Depósitos - Disposición de activos no financieros</t>
  </si>
  <si>
    <t>29</t>
  </si>
  <si>
    <t>Depósitos - Sociedades de economía mixta</t>
  </si>
  <si>
    <t>30</t>
  </si>
  <si>
    <t>Depósitos - Dividendos y utilidades por otras inversiones de capital</t>
  </si>
  <si>
    <t>Valores distintos de acciones</t>
  </si>
  <si>
    <t>Cuenta única nacional</t>
  </si>
  <si>
    <t>Intereses por préstamos</t>
  </si>
  <si>
    <t>Rendimientos recursos de terceros</t>
  </si>
  <si>
    <t>Recursos de crédito externo</t>
  </si>
  <si>
    <t>Recursos de contratos de empréstitos externos</t>
  </si>
  <si>
    <t>Bancos comerciales</t>
  </si>
  <si>
    <t>Entidades de fomento</t>
  </si>
  <si>
    <t>Gobiernos</t>
  </si>
  <si>
    <t>Bancos centrales y agencias de gobiernos</t>
  </si>
  <si>
    <t>Organismos multilaterales</t>
  </si>
  <si>
    <t>BID</t>
  </si>
  <si>
    <t>BIRF</t>
  </si>
  <si>
    <t>CAF</t>
  </si>
  <si>
    <t>005</t>
  </si>
  <si>
    <t>Otras instituciones financieras</t>
  </si>
  <si>
    <t>FIDA</t>
  </si>
  <si>
    <t>FODI</t>
  </si>
  <si>
    <t>Recursos de crédito externo de otras instituciones financieras</t>
  </si>
  <si>
    <t>Títulos de deuda</t>
  </si>
  <si>
    <t>Bonos</t>
  </si>
  <si>
    <t>Proveedores</t>
  </si>
  <si>
    <t>Recursos de crédito interno</t>
  </si>
  <si>
    <t>Recursos de contratos de empréstitos internos</t>
  </si>
  <si>
    <t>Banca comercial</t>
  </si>
  <si>
    <t>Nación</t>
  </si>
  <si>
    <t>Banca de fomento</t>
  </si>
  <si>
    <t>006</t>
  </si>
  <si>
    <t>007</t>
  </si>
  <si>
    <t>Otras entidades no financieras</t>
  </si>
  <si>
    <t>Colocación y títulos TES</t>
  </si>
  <si>
    <t>Colocación y títulos TES clase B a corto plazo</t>
  </si>
  <si>
    <t>Colocación y títulos TES clase B a largo plazo</t>
  </si>
  <si>
    <t>Colocación y títulos TES clase A a corto plazo</t>
  </si>
  <si>
    <t>Colocación y títulos TES clase A a largo plazo</t>
  </si>
  <si>
    <t>Bonos y otros títulos emitidos</t>
  </si>
  <si>
    <t>Transferencias de capital</t>
  </si>
  <si>
    <t>Donaciones</t>
  </si>
  <si>
    <t>De gobiernos extranjeros</t>
  </si>
  <si>
    <t xml:space="preserve">No condicionadas a la adquisición de un activo </t>
  </si>
  <si>
    <t xml:space="preserve">Condicionadas a la adquisición de un activo </t>
  </si>
  <si>
    <t>De organizaciones internacionales</t>
  </si>
  <si>
    <t>Del sector privado</t>
  </si>
  <si>
    <t>Compensaciones de capital</t>
  </si>
  <si>
    <t>Resarcimiento por procesos de gestión fiscal</t>
  </si>
  <si>
    <t>Compensación por daños a la propiedad</t>
  </si>
  <si>
    <t>De otras entidades del gobierno general</t>
  </si>
  <si>
    <t>Condicionadas a la adquisición de un activo</t>
  </si>
  <si>
    <t>Condicionadas a la disminución de un pasivo</t>
  </si>
  <si>
    <t>Recuperación de cartera - préstamos</t>
  </si>
  <si>
    <t>De entidades del nivel territorial</t>
  </si>
  <si>
    <t>De otras entidades de gobierno</t>
  </si>
  <si>
    <t>De personas naturales</t>
  </si>
  <si>
    <t>De otras empresas</t>
  </si>
  <si>
    <t>Recuperación cuotas partes pensionales</t>
  </si>
  <si>
    <t>Recursos del balance</t>
  </si>
  <si>
    <t>Cancelación reservas</t>
  </si>
  <si>
    <t>Superávit fiscal</t>
  </si>
  <si>
    <t>Mayores ingresos no aforados de la vigencia Anterior</t>
  </si>
  <si>
    <t>Mayores ingresos no aforados de la vigencia Anterior - Sobretasa Ambiental Urbano</t>
  </si>
  <si>
    <t>Mayores ingresos no aforados de la vigencia Anterior - Sobretasa Ambiental Rural</t>
  </si>
  <si>
    <t>Mayores ingresos no aforados de la vigencia Anterior - Sobretasa Ambiental Areas Metropolitanas</t>
  </si>
  <si>
    <t>Mayores ingresos no aforados de la vigencia Anterior - Contribución sector eléctrico - Generadores de energía convencional</t>
  </si>
  <si>
    <t>Mayores ingresos no aforados de la vigencia Anterior - Contribución sector eléctrico - Generadores de energía no convencional</t>
  </si>
  <si>
    <t>Mayores ingresos no aforados de la vigencia Anterior - Certificaciones y constancias</t>
  </si>
  <si>
    <t xml:space="preserve">Mayores ingresos no aforados de la vigencia Anterior - Evaluación de licencias y trámites ambientales </t>
  </si>
  <si>
    <t xml:space="preserve">Mayores ingresos no aforados de la vigencia Anterior - Seguimiento de licencias y trámites ambientales </t>
  </si>
  <si>
    <t>Mayores ingresos no aforados de la vigencia Anterior -  Tasa por el Uso del Agua</t>
  </si>
  <si>
    <t>Mayores ingresos no aforados de la vigencia Anterior - Tasa Retributiba</t>
  </si>
  <si>
    <t>Mayores ingresos no aforados de la vigencia Anterior - Tasa de Aprovechamiento Forestal</t>
  </si>
  <si>
    <t>Mayores ingresos no aforados de la vigencia Anterior - Tasa compensatoria por caza de fauna silvestre</t>
  </si>
  <si>
    <t>Mayores ingresos no aforados de la vigencia Anterior -  Sobretasa ambiental - Peajes</t>
  </si>
  <si>
    <t>Mayores ingresos no aforados de la vigencia Anterior - Tasa Compensatoria por la utilización permanente de la reserva forestal protectora Bosque Oriental de Bogotá</t>
  </si>
  <si>
    <t>Mayores ingresos no aforados de la vigencia Anterior - Salvoconducto Unico Nacional</t>
  </si>
  <si>
    <t>Mayores ingresos no aforados de la vigencia Anterior - Multas ambientales</t>
  </si>
  <si>
    <t>Mayores ingresos no aforados de la vigencia Anterior - Intereses de mora multas y sanciones</t>
  </si>
  <si>
    <t>Mayores ingresos no aforados de la vigencia Anterior - Venta de bienes y servicios</t>
  </si>
  <si>
    <t>Mayores ingresos no aforados de la vigencia Anterior - Participación ambiental en el porcentaje de recaudo del impuesto predial</t>
  </si>
  <si>
    <t>Mayores ingresos no aforados de la vigencia Anterior - Participación de intereses de mora al porcentaje de recaudo del impuesto predial.</t>
  </si>
  <si>
    <t>Mayores ingresos no aforados de la vigencia Anterior - Concurrencia pasivo pensional</t>
  </si>
  <si>
    <t>Mayores ingresos no aforados de la vigencia Anterior - Fallos Nacionales Sentencias</t>
  </si>
  <si>
    <t>Mayores ingresos no aforados de la vigencia Anterior - Fallos Nacionales Conciliaciones</t>
  </si>
  <si>
    <t>Mayores ingresos no aforados de la vigencia Anterior - Fallos Nacionales Laudos arbitrales</t>
  </si>
  <si>
    <t>Mayores ingresos no aforados de la vigencia Anterior - Indemnizaciones relacionadas con seguros no de vida</t>
  </si>
  <si>
    <t>Mayores ingresos no aforados de la vigencia Anterior -  Devoluciones seguridad Social Pensiones</t>
  </si>
  <si>
    <t>Mayores ingresos no aforados de la vigencia Anterior - Disposición de activos financieros</t>
  </si>
  <si>
    <t>Mayores ingresos no aforados de la vigencia Anterior - Disposición de activos no financieros</t>
  </si>
  <si>
    <t>Mayores ingresos no aforados de la vigencia Anterior - Sociedades de economía mixta</t>
  </si>
  <si>
    <t>Mayores ingresos no aforados de la vigencia Anterior - Dividendos y utilidades por otras inversiones de capital</t>
  </si>
  <si>
    <t>31</t>
  </si>
  <si>
    <t>Mayores ingresos no aforados de la vigencia Anterior -  Rendimientos Financieros</t>
  </si>
  <si>
    <t>32</t>
  </si>
  <si>
    <t>Mayores ingresos no aforados de la vigencia Anterior -  Recuperación de Cartera</t>
  </si>
  <si>
    <t>Compromisos presupuestales cancelados vigencia anterior</t>
  </si>
  <si>
    <t>Compromisos presupuestales cancelados vigencia anterior - Sobretasa Ambiental Urbano</t>
  </si>
  <si>
    <t>Compromisos presupuestales cancelados vigencia anterior - Sobretasa Ambiental Rural</t>
  </si>
  <si>
    <t>Compromisos presupuestales cancelados vigencia anterior - Sobretasa Ambiental Areas Metropolitanas</t>
  </si>
  <si>
    <t>Compromisos presupuestales cancelados vigencia anterior - Contribución sector eléctrico - Generadores de energía convencional</t>
  </si>
  <si>
    <t>Compromisos presupuestales cancelados vigencia anterior - Contribución sector eléctrico - Generadores de energía no convencional</t>
  </si>
  <si>
    <t>Compromisos presupuestales cancelados vigencia anterior - Certificaciones y constancias</t>
  </si>
  <si>
    <t xml:space="preserve">Compromisos presupuestales cancelados vigencia anterior - Evaluación de licencias y trámites ambientales </t>
  </si>
  <si>
    <t xml:space="preserve">Compromisos presupuestales cancelados vigencia anterior - Seguimiento de licencias y trámites ambientales </t>
  </si>
  <si>
    <t>Compromisos presupuestales cancelados vigencia anterior -  Tasa por el Uso del Agua</t>
  </si>
  <si>
    <t>Compromisos presupuestales cancelados vigencia anterior - Tasa Retributiba</t>
  </si>
  <si>
    <t>Compromisos presupuestales cancelados vigencia anterior - Tasa de Aprovechamiento Forestal</t>
  </si>
  <si>
    <t>Compromisos presupuestales cancelados vigencia anterior - Tasa compensatoria por caza de fauna silvestre</t>
  </si>
  <si>
    <t>Compromisos presupuestales cancelados vigencia anterior -  Sobretasa ambiental - Peajes</t>
  </si>
  <si>
    <t>Compromisos presupuestales cancelados vigencia anterior - Tasa Compensatoria por la utilización permanente de la reserva forestal protectora Bosque Oriental de Bogotá</t>
  </si>
  <si>
    <t>Compromisos presupuestales cancelados vigencia anterior - Salvoconducto Unico Nacional</t>
  </si>
  <si>
    <t>Compromisos presupuestales cancelados vigencia anterior - Multas ambientales</t>
  </si>
  <si>
    <t>Compromisos presupuestales cancelados vigencia anterior - Intereses de mora multas y sanciones</t>
  </si>
  <si>
    <t>Compromisos presupuestales cancelados vigencia anterior - Venta de bienes y servicios</t>
  </si>
  <si>
    <t>Compromisos presupuestales cancelados vigencia anterior - Participación ambiental en el porcentaje de recaudo del impuesto predial</t>
  </si>
  <si>
    <t>Compromisos presupuestales cancelados vigencia anterior - Participación de intereses de mora al porcentaje de recaudo del impuesto predial.</t>
  </si>
  <si>
    <t>Compromisos presupuestales cancelados vigencia anterior - Concurrencia pasivo pensional</t>
  </si>
  <si>
    <t>Compromisos presupuestales cancelados vigencia anterior - Fallos Nacionales Sentencias</t>
  </si>
  <si>
    <t>Compromisos presupuestales cancelados vigencia anterior - Fallos Nacionales Conciliaciones</t>
  </si>
  <si>
    <t>Compromisos presupuestales cancelados vigencia anterior - Fallos Nacionales Laudos arbitrales</t>
  </si>
  <si>
    <t>Compromisos presupuestales cancelados vigencia anterior - Indemnizaciones relacionadas con seguros no de vida</t>
  </si>
  <si>
    <t>Compromisos presupuestales cancelados vigencia anterior -  Devoluciones seguridad Social Pensiones</t>
  </si>
  <si>
    <t>Compromisos presupuestales cancelados vigencia anterior - Disposición de activos financieros</t>
  </si>
  <si>
    <t>Compromisos presupuestales cancelados vigencia anterior - Disposición de activos no financieros</t>
  </si>
  <si>
    <t>Compromisos presupuestales cancelados vigencia anterior - Sociedades de economía mixta</t>
  </si>
  <si>
    <t>Compromisos presupuestales cancelados vigencia anterior - Dividendos y utilidades por otras inversiones de capital</t>
  </si>
  <si>
    <t>Compromisos presupuestales cancelados vigencia anterior -  Rendimientos Financieros</t>
  </si>
  <si>
    <t>Excedentes de apropiación de gastos vigencia anterior</t>
  </si>
  <si>
    <t>Excedentes de apropiación de gastos vigencia anterior - Sobretasa Ambiental Urbano</t>
  </si>
  <si>
    <t>Excedentes de apropiación de gastos vigencia anterior - Sobretasa Ambiental Rural</t>
  </si>
  <si>
    <t>Excedentes de apropiación de gastos vigencia anterior - Sobretasa Ambiental Areas Metropolitanas</t>
  </si>
  <si>
    <t>Excedentes de apropiación de gastos vigencia anterior - Contribución sector eléctrico - Generadores de energía convencional</t>
  </si>
  <si>
    <t>Excedentes de apropiación de gastos vigencia anterior - Contribución sector eléctrico - Generadores de energía no convencional</t>
  </si>
  <si>
    <t>Excedentes de apropiación de gastos vigencia anterior - Certificaciones y constancias</t>
  </si>
  <si>
    <t xml:space="preserve">Excedentes de apropiación de gastos vigencia anterior - Evaluación de licencias y trámites ambientales </t>
  </si>
  <si>
    <t xml:space="preserve">Excedentes de apropiación de gastos vigencia anterior - Seguimiento de licencias y trámites ambientales </t>
  </si>
  <si>
    <t>Excedentes de apropiación de gastos vigencia anterior -  Tasa por el Uso del Agua</t>
  </si>
  <si>
    <t>Excedentes de apropiación de gastos vigencia anterior - Tasa Retributiba</t>
  </si>
  <si>
    <t>Excedentes de apropiación de gastos vigencia anterior - Tasa de Aprovechamiento Forestal</t>
  </si>
  <si>
    <t>Excedentes de apropiación de gastos vigencia anterior - Tasa compensatoria por caza de fauna silvestre</t>
  </si>
  <si>
    <t>Excedentes de apropiación de gastos vigencia anterior -  Sobretasa ambiental - Peajes</t>
  </si>
  <si>
    <t>Excedentes de apropiación de gastos vigencia anterior - Tasa Compensatoria por la utilización permanente de la reserva forestal protectora Bosque Oriental de Bogotá</t>
  </si>
  <si>
    <t>Excedentes de apropiación de gastos vigencia anterior - Salvoconducto Unico Nacional</t>
  </si>
  <si>
    <t>Excedentes de apropiación de gastos vigencia anterior - Multas ambientales</t>
  </si>
  <si>
    <t>Excedentes de apropiación de gastos vigencia anterior - Intereses de mora multas y sanciones</t>
  </si>
  <si>
    <t>Excedentes de apropiación de gastos vigencia anterior - Venta de bienes y servicios</t>
  </si>
  <si>
    <t>Excedentes de apropiación de gastos vigencia anterior - Participación ambiental en el porcentaje de recaudo del impuesto predial</t>
  </si>
  <si>
    <t>Excedentes de apropiación de gastos vigencia anterior - Participación de intereses de mora al porcentaje de recaudo del impuesto predial.</t>
  </si>
  <si>
    <t>Excedentes de apropiación de gastos vigencia anterior - Concurrencia pasivo pensional</t>
  </si>
  <si>
    <t>Excedentes de apropiación de gastos vigencia anterior - Fallos Nacionales Sentencias</t>
  </si>
  <si>
    <t>Excedentes de apropiación de gastos vigencia anterior - Fallos Nacionales Conciliaciones</t>
  </si>
  <si>
    <t>Excedentes de apropiación de gastos vigencia anterior - Fallos Nacionales Laudos arbitrales</t>
  </si>
  <si>
    <t>Excedentes de apropiación de gastos vigencia anterior - Indemnizaciones relacionadas con seguros no de vida</t>
  </si>
  <si>
    <t>Excedentes de apropiación de gastos vigencia anterior -  Devoluciones seguridad Social Pensiones</t>
  </si>
  <si>
    <t>Excedentes de apropiación de gastos vigencia anterior - Disposición de activos financieros</t>
  </si>
  <si>
    <t>Excedentes de apropiación de gastos vigencia anterior - Disposición de activos no financieros</t>
  </si>
  <si>
    <t>Excedentes de apropiación de gastos vigencia anterior - Sociedades de economía mixta</t>
  </si>
  <si>
    <t>Excedentes de apropiación de gastos vigencia anterior - Dividendos y utilidades por otras inversiones de capital</t>
  </si>
  <si>
    <t>Excedentes de apropiación de gastos vigencia anterior -  Rendimientos Financieros</t>
  </si>
  <si>
    <t>Reintegros y otros recursos no apropiados</t>
  </si>
  <si>
    <t>Reintegros</t>
  </si>
  <si>
    <t>Recursos no apropiados</t>
  </si>
  <si>
    <t xml:space="preserve">Aportes Presupuesto General de la Nación </t>
  </si>
  <si>
    <t>Aportes Presupuesto General de la Nación - Funcionamiento</t>
  </si>
  <si>
    <t>Aportes de la Nación para Gastos de personal</t>
  </si>
  <si>
    <t>Aportes de la Nación para Adquisición de bienes y servicios</t>
  </si>
  <si>
    <t>Aportes de la Nación para Transferencias corrientes</t>
  </si>
  <si>
    <t>Aportes Presupuesto General de la Nación - Inversión</t>
  </si>
  <si>
    <t>Aportes Fondo de Compensación Ambiental -FCA</t>
  </si>
  <si>
    <t xml:space="preserve">Aportes Fondo de Compensación Ambiental -FCA, Funcionamiento </t>
  </si>
  <si>
    <t>Aportes del FCA para Gastos de personal</t>
  </si>
  <si>
    <t>Aportes del FCA para Adquisición de bienes y servicios</t>
  </si>
  <si>
    <t>Aportes del FCA para Transferencias corrientes</t>
  </si>
  <si>
    <t>Aportes inversión Fondo de Compensación Ambiental -FCA</t>
  </si>
  <si>
    <t>Aportes inversión Fondo Nacional Ambiental - FONAM</t>
  </si>
  <si>
    <t>5</t>
  </si>
  <si>
    <t>Aportes del Sistema de Participación General de Regalias - SPGR</t>
  </si>
  <si>
    <t>Aportes del SPGR para Funcionamiento</t>
  </si>
  <si>
    <t>Aportes del SPGR para Gastos de personal</t>
  </si>
  <si>
    <t>Aportes del SPGR para Adquisición de bienes y servicios</t>
  </si>
  <si>
    <t>Aportes del SPGR  para Transferencias corrientes</t>
  </si>
  <si>
    <t>Aportes del SPGR para Servicio de la Deuda</t>
  </si>
  <si>
    <t>Aportes del SPGR para Inversión</t>
  </si>
  <si>
    <t>CONCEPTO 
(2)</t>
  </si>
  <si>
    <t xml:space="preserve">RECURSOS PROPIOS
(3)
</t>
  </si>
  <si>
    <t xml:space="preserve">RECURSOS DE LA NACIÓN 
(4)
</t>
  </si>
  <si>
    <t>RECURSOS FONDO DE COMPENSACIÓN AMBIENTAL
(5)</t>
  </si>
  <si>
    <t>RECURSOS DE REGALÍAS
(6)</t>
  </si>
  <si>
    <t>TOTAL RECURSOS
(7)</t>
  </si>
  <si>
    <t>OBSERVACIONES (8)</t>
  </si>
  <si>
    <t>PRESUPUESTADO</t>
  </si>
  <si>
    <t>COMPROMETIDO</t>
  </si>
  <si>
    <t>OBLIGACIONES</t>
  </si>
  <si>
    <t xml:space="preserve">PAGOS </t>
  </si>
  <si>
    <t>PAGOS</t>
  </si>
  <si>
    <t>GASTOS DE FUNCIONAMIENTO</t>
  </si>
  <si>
    <t>GASTOS DE PERSONAL</t>
  </si>
  <si>
    <t>ADQUISICIÓN DE BIENES Y SERVICIOS</t>
  </si>
  <si>
    <t>Adquisición de activos no financieros</t>
  </si>
  <si>
    <t>Adquisiciones diferentes de activos</t>
  </si>
  <si>
    <t>TRANSFERENCIAS CORRIENTES</t>
  </si>
  <si>
    <t>A ENTIDADES DE GOBIERNO</t>
  </si>
  <si>
    <t>A ORGANOS DEL PGN</t>
  </si>
  <si>
    <t>Fondo de Compensación Ambiental - Ministerio del Medio Ambiente Art 24 Ley 344 de 1996</t>
  </si>
  <si>
    <t>Fondo de Compensación Ambiental - TSE (20%)</t>
  </si>
  <si>
    <t>Fondo de Compensación Ambiental - Recursos propios diferentes a TSE (10%)</t>
  </si>
  <si>
    <t>A ESQUEMAS ASOCIATIVOS</t>
  </si>
  <si>
    <t>Aportes a ASOCARS</t>
  </si>
  <si>
    <t xml:space="preserve">PRESTACIONES SOCIALES </t>
  </si>
  <si>
    <t>Prestaciones sociales relacionadas con el empleo</t>
  </si>
  <si>
    <t>Mesadas pensionales (de pensiones)</t>
  </si>
  <si>
    <t>Bonos pensionales (de pensiones)</t>
  </si>
  <si>
    <t>SENTENCIAS Y CONCILIACIONES</t>
  </si>
  <si>
    <t>Comisiones y otros gastos</t>
  </si>
  <si>
    <t>GASTOS POR TRIBUTOS, MULTAS, SANCIONES E INTERESES DE MORA</t>
  </si>
  <si>
    <t>IMPUESTOS</t>
  </si>
  <si>
    <t>IMPUESTOS TERRITORIALES</t>
  </si>
  <si>
    <t>Impuesto predial y Sobretasa ambiental</t>
  </si>
  <si>
    <t>Impuesto sobre vehículos automotores.</t>
  </si>
  <si>
    <t>TASAS Y DERECHOS ADMINISTRATIVOS</t>
  </si>
  <si>
    <t>Peajes.</t>
  </si>
  <si>
    <t>CONTRIBUCIONES</t>
  </si>
  <si>
    <t>Cuota de fiscalización y auditaje</t>
  </si>
  <si>
    <t>Multas</t>
  </si>
  <si>
    <t>Sanciones</t>
  </si>
  <si>
    <t>SERVICIO DE LA DEUDA</t>
  </si>
  <si>
    <t>Servicios de la deuda pública externa</t>
  </si>
  <si>
    <t>Intereses de la deduda pública externa</t>
  </si>
  <si>
    <t>Servicios de la deuda pública interna</t>
  </si>
  <si>
    <t>Intereses de la deduda pública interna</t>
  </si>
  <si>
    <t>Fondo de contigencias</t>
  </si>
  <si>
    <t>Producto</t>
  </si>
  <si>
    <t xml:space="preserve"> </t>
  </si>
  <si>
    <t>CORPORACIÓN AUTÓMA REGIONAL DEL ALTO MAGDALENA CAM</t>
  </si>
  <si>
    <t>RECURSOS VIGENCIA :   2021</t>
  </si>
  <si>
    <t>TOTAL GASTOS DE INVERSIÓN</t>
  </si>
  <si>
    <t xml:space="preserve">PROGRAMA 1. GESTIÓN Y CONSERVACION DE LA RIQUEZA NATURAL </t>
  </si>
  <si>
    <t>Proyecto :01-900-01 Gestion Integral de la Biodiversidad y sus Servicios Ecosistemicos</t>
  </si>
  <si>
    <t>Objetivo</t>
  </si>
  <si>
    <t>Proyecto: 01-0900-02 Conservacion y  Uso Eficiente del Recurso Hidrico</t>
  </si>
  <si>
    <t>PROGRAMA 2. CONSERVACIÓN DE LOS RECURSOS NATURALES EN EL DESARROLLO SECTORIAL PRODUCTIVO</t>
  </si>
  <si>
    <t>Proyecto: 02-0900-01 Desarrollo Sectorial Sostenible</t>
  </si>
  <si>
    <t>Proyecto : 02-900-02 Negocios Verdes</t>
  </si>
  <si>
    <t>3. DESARROLLO TERRITORIAL SOSTENIBLE Y ADAPTACIÓN AL CAMBIO CLIMÁTICO</t>
  </si>
  <si>
    <t>Proyecto: 03-900-01 Fortalecimiento de los Procesos de Ordeanmiento y Planificacion Territorial</t>
  </si>
  <si>
    <t>012</t>
  </si>
  <si>
    <t>Proyecto: 03-900-02 Gestion del conocimiento y Reduccion del Riesgo de Desastres</t>
  </si>
  <si>
    <t>4. INSTITUCIÓN AMBIENTAL MODERNA Y GENERACIÓN DE CAPACIDADES</t>
  </si>
  <si>
    <t>Proyecto: 04-0900-01 Autoridad, Reglamentacion   y Regulacion Ambiental</t>
  </si>
  <si>
    <t>Proyecto: 04-0900-02 Fortalecimiento Institucional para la Gestion Ambiental</t>
  </si>
  <si>
    <t>Proyecto: 04-0900-03 Educacion y Cultura Ambiental</t>
  </si>
  <si>
    <t>TOTAL INVERSION</t>
  </si>
  <si>
    <t xml:space="preserve">PROGRAMA 3201: FORTALECIMIENTO DEL DESEMPEÑO AMBIENTAL DE LOS  SECTORES PRODUCTIVOS </t>
  </si>
  <si>
    <t>320101.  Desarrollo sectorial sostenible</t>
  </si>
  <si>
    <t xml:space="preserve">320102.  Negocios verdes </t>
  </si>
  <si>
    <t>320103.  Control y vigilancia al desarrollo sectorial sostenible</t>
  </si>
  <si>
    <t>PROGRAMA 3202: CONSERVACION DE LA BIODIVERSIDAD Y SUS SERVICIOS ECOSISTEMICOS</t>
  </si>
  <si>
    <t>320201  Gestión integral de la biodiversidad y sus servicios ecosistémicos</t>
  </si>
  <si>
    <t>320202.  Control, seguimiento y monitoreo al uso y manejo de recursos de la oferta natural</t>
  </si>
  <si>
    <t>320203,  Restauración, reforestación y protección de ecosistemas estratégicos en cuencas hidrográficas</t>
  </si>
  <si>
    <t>PROGRAMA 3203: GESTIÓN INTEGRAL DEL RECURSO HÍDRICO.</t>
  </si>
  <si>
    <t>320301.  Conservación y uso eficiente del recurso hídrico</t>
  </si>
  <si>
    <t xml:space="preserve">320302. Administración del recurso hidrico </t>
  </si>
  <si>
    <t>PROGRAMA 3204 GESTIÓN DE LA INFORMACIÓN Y EL CONOCIMIENTO AMBIENTAL</t>
  </si>
  <si>
    <t>320401.  Información y conocimiento ambiental</t>
  </si>
  <si>
    <t>PROGRAMA 3205 ORDENAMIENTO AMBIENTAL TERRITORIAL.</t>
  </si>
  <si>
    <t>320501.  Fortalecimiento de los procesos de ordenamiento y planificación territorial</t>
  </si>
  <si>
    <t>320502.  Gestión del conocimiento y reducción del  riesgo de desastres</t>
  </si>
  <si>
    <t>320503.  Gestión ambiental con comunidades étnicas</t>
  </si>
  <si>
    <t>320504. Gestión del conocimiento y reducción del riesgo de desastres-pasivo exigible vigencias expiradas</t>
  </si>
  <si>
    <t xml:space="preserve">PROYECTO 320601: GESTIÓN DEL CAMBIO CLIMÁTICO </t>
  </si>
  <si>
    <t>320601.  Gestión del cambio climático</t>
  </si>
  <si>
    <t>PROGRAMA: 3208 EDUCACIÓN AMBIENTAL</t>
  </si>
  <si>
    <t>320801.  Educación y cultura ambiental</t>
  </si>
  <si>
    <t>PROGRAMA  3299: FORTALECIMIENTO DE LA GESTIÓN Y DIRECCIÓN DEL SECTOR AMBIENTE Y DESARROLLO SOSTENIBLE</t>
  </si>
  <si>
    <t>329901. Fortalecimiento institucional para la gestión ambiental</t>
  </si>
  <si>
    <t>TOTAL PROYECTOS ARMONIZACION</t>
  </si>
  <si>
    <t xml:space="preserve">TOTAL PROYECTOS INVERSION </t>
  </si>
  <si>
    <t>Articulo 44 Ley 99 de 1993</t>
  </si>
  <si>
    <t>Articulo  45 Ley 99 de 1993</t>
  </si>
  <si>
    <t>Articulo 46 Ley 99 de 1993</t>
  </si>
  <si>
    <t>Artticulo 43 Ley 99 de 1993</t>
  </si>
  <si>
    <t>Articulo 42 Ley 99 de 1993</t>
  </si>
  <si>
    <t>Convenios</t>
  </si>
  <si>
    <t>Ley General de Presupuesto</t>
  </si>
  <si>
    <t>Ingresos provenientes de los municipios por concepto de sobretasa del impuesto predial</t>
  </si>
  <si>
    <t>Ingresos provenientes de la venta de energia de emgesa</t>
  </si>
  <si>
    <t xml:space="preserve">Ingresos provenientes de levaluacion de licencias y otros permisos ambientales </t>
  </si>
  <si>
    <t>Ingresos provenientes del seguimiento a las licencias otorgadas</t>
  </si>
  <si>
    <t>Ingresos provenientes de la utilizacion del recurso agua</t>
  </si>
  <si>
    <t>Ingresos provenientes  de la compensacion por los vertimientos arrojados a las fuentes hidricas</t>
  </si>
  <si>
    <t>Ingresos provenientes de la compensacion por  talas forestales aprobadas</t>
  </si>
  <si>
    <t>Ingresos provenientes de sanciones por contravenciones ambientales</t>
  </si>
  <si>
    <t>Ingresos provei¿nientes de los Municipios por concepto de contribuciones del porcentaje del recaudo predial</t>
  </si>
  <si>
    <t>Ingresos provenientes de los convenios con los municipios</t>
  </si>
  <si>
    <t>Ingresos provenientes del presupuesto general de la nacion apra gastos de funcionamiento de la 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</si>
</sst>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6" formatCode="_-* #,##0_-;\-* #,##0_-;_-* &quot;-&quot;??_-;_-@_-"/>
    <numFmt numFmtId="167" formatCode="_(* #,##0_);_(* \(#,##0\);_(* &quot;-&quot;??_);_(@_)"/>
    <numFmt numFmtId="168" formatCode="_(* #,##0.000_);_(* \(#,##0.000\);_(* &quot;-&quot;???_);_(@_)"/>
    <numFmt numFmtId="169" formatCode="_(* #,##0.000_);_(* \(#,##0.000\);_(* &quot;-&quot;??_);_(@_)"/>
    <numFmt numFmtId="171" formatCode="_-* #,##0.000_-;\-* #,##0.000_-;_-* &quot;-&quot;???_-;_-@_-"/>
  </numFmts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sz val="10"/>
      <name val="Arial"/>
      <family val="2"/>
    </font>
    <font>
      <b/>
      <sz val="11"/>
      <color theme="1"/>
      <name val="Arial Narrow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9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Calibri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0"/>
      <color rgb="FF000000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rgb="FFA8D08D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8">
    <xf numFmtId="0" fontId="0" fillId="0" borderId="0" xfId="0"/>
    <xf numFmtId="0" fontId="3" fillId="0" borderId="0" xfId="0" applyFont="1"/>
    <xf numFmtId="49" fontId="10" fillId="0" borderId="23" xfId="4" applyNumberFormat="1" applyFont="1" applyBorder="1" applyAlignment="1">
      <alignment vertical="center" wrapText="1"/>
    </xf>
    <xf numFmtId="49" fontId="11" fillId="0" borderId="22" xfId="4" applyNumberFormat="1" applyFont="1" applyBorder="1" applyAlignment="1">
      <alignment horizontal="center" vertical="center" wrapText="1"/>
    </xf>
    <xf numFmtId="49" fontId="10" fillId="2" borderId="22" xfId="4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10" fillId="4" borderId="22" xfId="4" applyNumberFormat="1" applyFont="1" applyFill="1" applyBorder="1" applyAlignment="1">
      <alignment horizontal="center" vertical="center"/>
    </xf>
    <xf numFmtId="49" fontId="12" fillId="4" borderId="22" xfId="4" applyNumberFormat="1" applyFont="1" applyFill="1" applyBorder="1" applyAlignment="1">
      <alignment horizontal="center" vertical="center"/>
    </xf>
    <xf numFmtId="0" fontId="10" fillId="4" borderId="22" xfId="4" applyFont="1" applyFill="1" applyBorder="1" applyAlignment="1">
      <alignment horizontal="left" vertical="center"/>
    </xf>
    <xf numFmtId="167" fontId="10" fillId="4" borderId="22" xfId="3" applyNumberFormat="1" applyFont="1" applyFill="1" applyBorder="1" applyAlignment="1">
      <alignment horizontal="right" vertical="center"/>
    </xf>
    <xf numFmtId="49" fontId="10" fillId="5" borderId="22" xfId="4" applyNumberFormat="1" applyFont="1" applyFill="1" applyBorder="1" applyAlignment="1">
      <alignment horizontal="center" vertical="center"/>
    </xf>
    <xf numFmtId="49" fontId="12" fillId="5" borderId="22" xfId="4" applyNumberFormat="1" applyFont="1" applyFill="1" applyBorder="1" applyAlignment="1">
      <alignment horizontal="center" vertical="center"/>
    </xf>
    <xf numFmtId="167" fontId="10" fillId="5" borderId="22" xfId="3" applyNumberFormat="1" applyFont="1" applyFill="1" applyBorder="1" applyAlignment="1">
      <alignment horizontal="right" vertical="center"/>
    </xf>
    <xf numFmtId="0" fontId="10" fillId="0" borderId="22" xfId="4" applyFont="1" applyBorder="1" applyAlignment="1">
      <alignment horizontal="center" vertical="center"/>
    </xf>
    <xf numFmtId="0" fontId="12" fillId="0" borderId="22" xfId="4" applyFont="1" applyBorder="1" applyAlignment="1">
      <alignment horizontal="center" vertical="center"/>
    </xf>
    <xf numFmtId="167" fontId="10" fillId="0" borderId="22" xfId="3" applyNumberFormat="1" applyFont="1" applyFill="1" applyBorder="1" applyAlignment="1">
      <alignment horizontal="right" vertical="center"/>
    </xf>
    <xf numFmtId="167" fontId="12" fillId="0" borderId="22" xfId="3" applyNumberFormat="1" applyFont="1" applyFill="1" applyBorder="1" applyAlignment="1">
      <alignment horizontal="right" vertical="center"/>
    </xf>
    <xf numFmtId="43" fontId="10" fillId="0" borderId="22" xfId="3" applyFont="1" applyFill="1" applyBorder="1" applyAlignment="1">
      <alignment horizontal="right" vertical="center"/>
    </xf>
    <xf numFmtId="43" fontId="12" fillId="0" borderId="22" xfId="3" applyFont="1" applyFill="1" applyBorder="1" applyAlignment="1">
      <alignment horizontal="right" vertical="center"/>
    </xf>
    <xf numFmtId="43" fontId="10" fillId="0" borderId="22" xfId="3" applyFont="1" applyFill="1" applyBorder="1" applyAlignment="1">
      <alignment horizontal="left" vertical="center"/>
    </xf>
    <xf numFmtId="10" fontId="10" fillId="0" borderId="22" xfId="2" applyNumberFormat="1" applyFont="1" applyFill="1" applyBorder="1" applyAlignment="1">
      <alignment horizontal="left" vertical="center"/>
    </xf>
    <xf numFmtId="164" fontId="0" fillId="0" borderId="0" xfId="0" applyNumberFormat="1"/>
    <xf numFmtId="0" fontId="11" fillId="0" borderId="26" xfId="0" applyFont="1" applyBorder="1" applyAlignment="1">
      <alignment horizontal="center" vertical="center"/>
    </xf>
    <xf numFmtId="49" fontId="13" fillId="6" borderId="27" xfId="0" applyNumberFormat="1" applyFont="1" applyFill="1" applyBorder="1" applyAlignment="1">
      <alignment horizontal="center" vertical="center" wrapText="1"/>
    </xf>
    <xf numFmtId="164" fontId="13" fillId="6" borderId="27" xfId="0" applyNumberFormat="1" applyFont="1" applyFill="1" applyBorder="1" applyAlignment="1">
      <alignment horizontal="center" vertical="center" wrapText="1"/>
    </xf>
    <xf numFmtId="49" fontId="13" fillId="7" borderId="28" xfId="0" applyNumberFormat="1" applyFont="1" applyFill="1" applyBorder="1" applyAlignment="1">
      <alignment horizontal="center" vertical="center"/>
    </xf>
    <xf numFmtId="0" fontId="6" fillId="7" borderId="28" xfId="0" applyFont="1" applyFill="1" applyBorder="1"/>
    <xf numFmtId="164" fontId="6" fillId="7" borderId="28" xfId="3" applyNumberFormat="1" applyFont="1" applyFill="1" applyBorder="1" applyAlignment="1">
      <alignment horizontal="center"/>
    </xf>
    <xf numFmtId="168" fontId="6" fillId="7" borderId="28" xfId="3" applyNumberFormat="1" applyFont="1" applyFill="1" applyBorder="1" applyAlignment="1">
      <alignment horizontal="center"/>
    </xf>
    <xf numFmtId="0" fontId="16" fillId="0" borderId="26" xfId="0" applyFont="1" applyBorder="1" applyAlignment="1">
      <alignment horizontal="left" vertical="center"/>
    </xf>
    <xf numFmtId="49" fontId="13" fillId="8" borderId="28" xfId="0" applyNumberFormat="1" applyFont="1" applyFill="1" applyBorder="1" applyAlignment="1">
      <alignment horizontal="center" vertical="center"/>
    </xf>
    <xf numFmtId="0" fontId="6" fillId="8" borderId="28" xfId="0" applyFont="1" applyFill="1" applyBorder="1"/>
    <xf numFmtId="164" fontId="6" fillId="8" borderId="28" xfId="3" applyNumberFormat="1" applyFont="1" applyFill="1" applyBorder="1" applyAlignment="1">
      <alignment horizontal="center"/>
    </xf>
    <xf numFmtId="169" fontId="6" fillId="8" borderId="28" xfId="3" applyNumberFormat="1" applyFont="1" applyFill="1" applyBorder="1" applyAlignment="1">
      <alignment horizontal="center"/>
    </xf>
    <xf numFmtId="0" fontId="13" fillId="8" borderId="28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49" fontId="17" fillId="0" borderId="28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0" fontId="4" fillId="0" borderId="28" xfId="0" applyFont="1" applyBorder="1"/>
    <xf numFmtId="164" fontId="4" fillId="0" borderId="28" xfId="3" applyNumberFormat="1" applyFont="1" applyBorder="1" applyAlignment="1">
      <alignment horizontal="center"/>
    </xf>
    <xf numFmtId="169" fontId="4" fillId="0" borderId="28" xfId="3" applyNumberFormat="1" applyFont="1" applyBorder="1" applyAlignment="1">
      <alignment horizontal="center"/>
    </xf>
    <xf numFmtId="0" fontId="18" fillId="0" borderId="0" xfId="0" applyFont="1"/>
    <xf numFmtId="0" fontId="13" fillId="9" borderId="28" xfId="0" applyFont="1" applyFill="1" applyBorder="1" applyAlignment="1">
      <alignment horizontal="center" vertical="center"/>
    </xf>
    <xf numFmtId="49" fontId="13" fillId="9" borderId="28" xfId="0" applyNumberFormat="1" applyFont="1" applyFill="1" applyBorder="1" applyAlignment="1">
      <alignment horizontal="center" vertical="center"/>
    </xf>
    <xf numFmtId="0" fontId="6" fillId="9" borderId="28" xfId="0" applyFont="1" applyFill="1" applyBorder="1"/>
    <xf numFmtId="164" fontId="6" fillId="9" borderId="28" xfId="3" applyNumberFormat="1" applyFont="1" applyFill="1" applyBorder="1" applyAlignment="1">
      <alignment horizontal="center"/>
    </xf>
    <xf numFmtId="169" fontId="6" fillId="9" borderId="28" xfId="3" applyNumberFormat="1" applyFont="1" applyFill="1" applyBorder="1" applyAlignment="1">
      <alignment horizontal="center"/>
    </xf>
    <xf numFmtId="164" fontId="4" fillId="0" borderId="28" xfId="3" applyNumberFormat="1" applyFont="1" applyFill="1" applyBorder="1" applyAlignment="1">
      <alignment horizontal="center"/>
    </xf>
    <xf numFmtId="169" fontId="4" fillId="0" borderId="28" xfId="3" applyNumberFormat="1" applyFont="1" applyFill="1" applyBorder="1" applyAlignment="1">
      <alignment horizontal="center"/>
    </xf>
    <xf numFmtId="0" fontId="15" fillId="0" borderId="0" xfId="0" applyFont="1"/>
    <xf numFmtId="0" fontId="13" fillId="0" borderId="28" xfId="0" applyFont="1" applyBorder="1" applyAlignment="1">
      <alignment horizontal="center" vertical="center"/>
    </xf>
    <xf numFmtId="0" fontId="6" fillId="0" borderId="28" xfId="0" applyFont="1" applyBorder="1"/>
    <xf numFmtId="164" fontId="6" fillId="0" borderId="28" xfId="3" applyNumberFormat="1" applyFont="1" applyFill="1" applyBorder="1" applyAlignment="1">
      <alignment horizontal="center"/>
    </xf>
    <xf numFmtId="169" fontId="6" fillId="0" borderId="28" xfId="3" applyNumberFormat="1" applyFont="1" applyFill="1" applyBorder="1" applyAlignment="1">
      <alignment horizontal="center"/>
    </xf>
    <xf numFmtId="0" fontId="17" fillId="9" borderId="28" xfId="0" applyFont="1" applyFill="1" applyBorder="1" applyAlignment="1">
      <alignment horizontal="center" vertical="center"/>
    </xf>
    <xf numFmtId="49" fontId="17" fillId="9" borderId="28" xfId="0" applyNumberFormat="1" applyFont="1" applyFill="1" applyBorder="1" applyAlignment="1">
      <alignment horizontal="center" vertical="center"/>
    </xf>
    <xf numFmtId="164" fontId="4" fillId="9" borderId="28" xfId="3" applyNumberFormat="1" applyFont="1" applyFill="1" applyBorder="1" applyAlignment="1">
      <alignment horizontal="center"/>
    </xf>
    <xf numFmtId="169" fontId="4" fillId="9" borderId="28" xfId="3" applyNumberFormat="1" applyFont="1" applyFill="1" applyBorder="1" applyAlignment="1">
      <alignment horizontal="center"/>
    </xf>
    <xf numFmtId="164" fontId="6" fillId="8" borderId="28" xfId="3" applyNumberFormat="1" applyFont="1" applyFill="1" applyBorder="1"/>
    <xf numFmtId="169" fontId="6" fillId="8" borderId="28" xfId="3" applyNumberFormat="1" applyFont="1" applyFill="1" applyBorder="1"/>
    <xf numFmtId="164" fontId="6" fillId="9" borderId="28" xfId="3" applyNumberFormat="1" applyFont="1" applyFill="1" applyBorder="1"/>
    <xf numFmtId="169" fontId="6" fillId="9" borderId="28" xfId="3" applyNumberFormat="1" applyFont="1" applyFill="1" applyBorder="1"/>
    <xf numFmtId="164" fontId="4" fillId="0" borderId="28" xfId="3" applyNumberFormat="1" applyFont="1" applyBorder="1"/>
    <xf numFmtId="169" fontId="4" fillId="0" borderId="28" xfId="3" applyNumberFormat="1" applyFont="1" applyBorder="1"/>
    <xf numFmtId="0" fontId="17" fillId="8" borderId="28" xfId="0" applyFont="1" applyFill="1" applyBorder="1" applyAlignment="1">
      <alignment horizontal="center" vertical="center"/>
    </xf>
    <xf numFmtId="0" fontId="4" fillId="9" borderId="28" xfId="0" quotePrefix="1" applyFont="1" applyFill="1" applyBorder="1" applyAlignment="1">
      <alignment horizontal="left"/>
    </xf>
    <xf numFmtId="0" fontId="4" fillId="0" borderId="28" xfId="0" quotePrefix="1" applyFont="1" applyBorder="1" applyAlignment="1">
      <alignment horizontal="left"/>
    </xf>
    <xf numFmtId="0" fontId="4" fillId="9" borderId="28" xfId="0" quotePrefix="1" applyFont="1" applyFill="1" applyBorder="1" applyAlignment="1">
      <alignment horizontal="center"/>
    </xf>
    <xf numFmtId="0" fontId="19" fillId="0" borderId="0" xfId="0" applyFont="1"/>
    <xf numFmtId="0" fontId="4" fillId="0" borderId="12" xfId="1" applyFont="1" applyBorder="1" applyAlignment="1" applyProtection="1">
      <alignment horizontal="left" vertical="top"/>
    </xf>
    <xf numFmtId="0" fontId="10" fillId="0" borderId="22" xfId="4" applyFont="1" applyBorder="1" applyAlignment="1">
      <alignment horizontal="left" vertical="center"/>
    </xf>
    <xf numFmtId="0" fontId="12" fillId="0" borderId="22" xfId="4" applyFont="1" applyBorder="1" applyAlignment="1">
      <alignment horizontal="left" vertical="center"/>
    </xf>
    <xf numFmtId="0" fontId="10" fillId="2" borderId="22" xfId="4" applyFont="1" applyFill="1" applyBorder="1" applyAlignment="1">
      <alignment horizontal="left" vertical="center"/>
    </xf>
    <xf numFmtId="0" fontId="10" fillId="0" borderId="23" xfId="4" applyFont="1" applyBorder="1" applyAlignment="1">
      <alignment vertical="center" wrapText="1"/>
    </xf>
    <xf numFmtId="49" fontId="12" fillId="0" borderId="22" xfId="4" applyNumberFormat="1" applyFont="1" applyBorder="1" applyAlignment="1">
      <alignment horizontal="center" vertical="center"/>
    </xf>
    <xf numFmtId="10" fontId="10" fillId="0" borderId="22" xfId="2" applyNumberFormat="1" applyFont="1" applyFill="1" applyBorder="1" applyAlignment="1">
      <alignment horizontal="right" vertical="center"/>
    </xf>
    <xf numFmtId="10" fontId="12" fillId="0" borderId="22" xfId="2" applyNumberFormat="1" applyFont="1" applyFill="1" applyBorder="1" applyAlignment="1">
      <alignment horizontal="right" vertical="center"/>
    </xf>
    <xf numFmtId="166" fontId="12" fillId="0" borderId="22" xfId="3" applyNumberFormat="1" applyFont="1" applyFill="1" applyBorder="1" applyAlignment="1">
      <alignment horizontal="left" vertical="center"/>
    </xf>
    <xf numFmtId="166" fontId="10" fillId="4" borderId="22" xfId="3" applyNumberFormat="1" applyFont="1" applyFill="1" applyBorder="1" applyAlignment="1">
      <alignment horizontal="left" vertical="center"/>
    </xf>
    <xf numFmtId="166" fontId="10" fillId="0" borderId="22" xfId="3" applyNumberFormat="1" applyFont="1" applyFill="1" applyBorder="1" applyAlignment="1">
      <alignment horizontal="left" vertical="center"/>
    </xf>
    <xf numFmtId="49" fontId="10" fillId="5" borderId="22" xfId="4" applyNumberFormat="1" applyFont="1" applyFill="1" applyBorder="1" applyAlignment="1">
      <alignment horizontal="left" vertical="center"/>
    </xf>
    <xf numFmtId="0" fontId="3" fillId="5" borderId="0" xfId="0" applyFont="1" applyFill="1"/>
    <xf numFmtId="49" fontId="10" fillId="0" borderId="22" xfId="4" applyNumberFormat="1" applyFont="1" applyBorder="1" applyAlignment="1">
      <alignment horizontal="center" vertical="center" wrapText="1"/>
    </xf>
    <xf numFmtId="49" fontId="10" fillId="0" borderId="22" xfId="4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9" fontId="10" fillId="0" borderId="19" xfId="4" applyNumberFormat="1" applyFont="1" applyBorder="1" applyAlignment="1">
      <alignment horizontal="center" vertical="center"/>
    </xf>
    <xf numFmtId="49" fontId="12" fillId="0" borderId="23" xfId="4" applyNumberFormat="1" applyFont="1" applyBorder="1" applyAlignment="1">
      <alignment vertical="center" wrapText="1"/>
    </xf>
    <xf numFmtId="49" fontId="12" fillId="0" borderId="23" xfId="4" quotePrefix="1" applyNumberFormat="1" applyFont="1" applyBorder="1" applyAlignment="1">
      <alignment vertical="center" wrapText="1"/>
    </xf>
    <xf numFmtId="49" fontId="10" fillId="0" borderId="22" xfId="4" applyNumberFormat="1" applyFont="1" applyBorder="1" applyAlignment="1">
      <alignment horizontal="left" vertical="center"/>
    </xf>
    <xf numFmtId="0" fontId="12" fillId="5" borderId="22" xfId="4" applyFont="1" applyFill="1" applyBorder="1" applyAlignment="1">
      <alignment horizontal="center" vertical="center"/>
    </xf>
    <xf numFmtId="0" fontId="10" fillId="5" borderId="22" xfId="4" applyFont="1" applyFill="1" applyBorder="1" applyAlignment="1">
      <alignment horizontal="left" vertical="center"/>
    </xf>
    <xf numFmtId="1" fontId="12" fillId="0" borderId="22" xfId="4" applyNumberFormat="1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49" fontId="12" fillId="0" borderId="0" xfId="4" applyNumberFormat="1" applyFont="1" applyAlignment="1">
      <alignment horizontal="center" vertical="center"/>
    </xf>
    <xf numFmtId="0" fontId="12" fillId="0" borderId="0" xfId="4" applyFont="1" applyAlignment="1">
      <alignment horizontal="left" vertical="center"/>
    </xf>
    <xf numFmtId="167" fontId="12" fillId="0" borderId="0" xfId="3" applyNumberFormat="1" applyFont="1" applyFill="1" applyBorder="1" applyAlignment="1">
      <alignment horizontal="right" vertical="center"/>
    </xf>
    <xf numFmtId="10" fontId="12" fillId="0" borderId="0" xfId="2" applyNumberFormat="1" applyFont="1" applyFill="1" applyBorder="1" applyAlignment="1">
      <alignment horizontal="right" vertical="center"/>
    </xf>
    <xf numFmtId="49" fontId="10" fillId="0" borderId="0" xfId="4" applyNumberFormat="1" applyFont="1" applyAlignment="1">
      <alignment horizontal="left" vertical="center"/>
    </xf>
    <xf numFmtId="49" fontId="10" fillId="0" borderId="0" xfId="4" applyNumberFormat="1" applyFont="1" applyAlignment="1">
      <alignment horizontal="center" vertical="center"/>
    </xf>
    <xf numFmtId="0" fontId="10" fillId="0" borderId="0" xfId="4" applyFont="1" applyAlignment="1">
      <alignment horizontal="left" vertical="center"/>
    </xf>
    <xf numFmtId="167" fontId="10" fillId="0" borderId="0" xfId="3" applyNumberFormat="1" applyFont="1" applyFill="1" applyBorder="1" applyAlignment="1">
      <alignment horizontal="right" vertical="center"/>
    </xf>
    <xf numFmtId="10" fontId="10" fillId="0" borderId="0" xfId="2" applyNumberFormat="1" applyFont="1" applyFill="1" applyBorder="1" applyAlignment="1">
      <alignment horizontal="right" vertical="center"/>
    </xf>
    <xf numFmtId="0" fontId="10" fillId="0" borderId="0" xfId="4" applyFont="1" applyAlignment="1">
      <alignment horizontal="center" vertical="center"/>
    </xf>
    <xf numFmtId="43" fontId="10" fillId="0" borderId="0" xfId="3" applyFont="1" applyFill="1" applyBorder="1" applyAlignment="1">
      <alignment horizontal="right" vertical="center"/>
    </xf>
    <xf numFmtId="43" fontId="12" fillId="0" borderId="0" xfId="3" applyFont="1" applyFill="1" applyBorder="1" applyAlignment="1">
      <alignment horizontal="right" vertical="center"/>
    </xf>
    <xf numFmtId="0" fontId="12" fillId="0" borderId="19" xfId="4" applyFont="1" applyBorder="1" applyAlignment="1">
      <alignment horizontal="center" vertical="center"/>
    </xf>
    <xf numFmtId="49" fontId="12" fillId="0" borderId="19" xfId="4" applyNumberFormat="1" applyFont="1" applyBorder="1" applyAlignment="1">
      <alignment horizontal="center" vertical="center"/>
    </xf>
    <xf numFmtId="0" fontId="12" fillId="0" borderId="19" xfId="4" applyFont="1" applyBorder="1" applyAlignment="1">
      <alignment horizontal="left" vertical="center"/>
    </xf>
    <xf numFmtId="43" fontId="12" fillId="0" borderId="19" xfId="3" applyFont="1" applyFill="1" applyBorder="1" applyAlignment="1">
      <alignment horizontal="right" vertical="center"/>
    </xf>
    <xf numFmtId="10" fontId="12" fillId="0" borderId="19" xfId="2" applyNumberFormat="1" applyFont="1" applyFill="1" applyBorder="1" applyAlignment="1">
      <alignment horizontal="right" vertical="center"/>
    </xf>
    <xf numFmtId="49" fontId="10" fillId="0" borderId="19" xfId="4" applyNumberFormat="1" applyFont="1" applyBorder="1" applyAlignment="1">
      <alignment horizontal="left" vertical="center"/>
    </xf>
    <xf numFmtId="0" fontId="12" fillId="4" borderId="22" xfId="4" applyFont="1" applyFill="1" applyBorder="1" applyAlignment="1">
      <alignment horizontal="left" vertical="center"/>
    </xf>
    <xf numFmtId="167" fontId="12" fillId="0" borderId="22" xfId="3" applyNumberFormat="1" applyFont="1" applyBorder="1" applyAlignment="1">
      <alignment horizontal="right" vertical="center"/>
    </xf>
    <xf numFmtId="10" fontId="12" fillId="0" borderId="22" xfId="2" applyNumberFormat="1" applyFont="1" applyBorder="1" applyAlignment="1">
      <alignment horizontal="right" vertical="center"/>
    </xf>
    <xf numFmtId="10" fontId="10" fillId="4" borderId="22" xfId="2" applyNumberFormat="1" applyFont="1" applyFill="1" applyBorder="1" applyAlignment="1">
      <alignment horizontal="right" vertical="center"/>
    </xf>
    <xf numFmtId="3" fontId="24" fillId="0" borderId="12" xfId="0" applyNumberFormat="1" applyFont="1" applyFill="1" applyBorder="1"/>
    <xf numFmtId="3" fontId="25" fillId="0" borderId="12" xfId="0" applyNumberFormat="1" applyFont="1" applyFill="1" applyBorder="1"/>
    <xf numFmtId="3" fontId="12" fillId="0" borderId="22" xfId="3" applyNumberFormat="1" applyFont="1" applyFill="1" applyBorder="1" applyAlignment="1">
      <alignment horizontal="right" vertical="center"/>
    </xf>
    <xf numFmtId="3" fontId="6" fillId="8" borderId="28" xfId="3" applyNumberFormat="1" applyFont="1" applyFill="1" applyBorder="1" applyAlignment="1">
      <alignment horizontal="center"/>
    </xf>
    <xf numFmtId="3" fontId="6" fillId="0" borderId="28" xfId="3" applyNumberFormat="1" applyFont="1" applyFill="1" applyBorder="1" applyAlignment="1">
      <alignment horizontal="center"/>
    </xf>
    <xf numFmtId="43" fontId="12" fillId="0" borderId="22" xfId="3" applyFont="1" applyFill="1" applyBorder="1" applyAlignment="1">
      <alignment horizontal="left" vertical="center"/>
    </xf>
    <xf numFmtId="3" fontId="7" fillId="0" borderId="12" xfId="0" applyNumberFormat="1" applyFont="1" applyFill="1" applyBorder="1"/>
    <xf numFmtId="167" fontId="3" fillId="0" borderId="0" xfId="0" applyNumberFormat="1" applyFont="1"/>
    <xf numFmtId="43" fontId="17" fillId="0" borderId="22" xfId="3" applyFont="1" applyFill="1" applyBorder="1" applyAlignment="1">
      <alignment horizontal="right" vertical="center"/>
    </xf>
    <xf numFmtId="0" fontId="0" fillId="0" borderId="0" xfId="0" applyFill="1"/>
    <xf numFmtId="3" fontId="6" fillId="7" borderId="28" xfId="3" applyNumberFormat="1" applyFont="1" applyFill="1" applyBorder="1" applyAlignment="1">
      <alignment horizontal="center"/>
    </xf>
    <xf numFmtId="3" fontId="6" fillId="9" borderId="28" xfId="3" applyNumberFormat="1" applyFont="1" applyFill="1" applyBorder="1" applyAlignment="1">
      <alignment horizontal="center"/>
    </xf>
    <xf numFmtId="0" fontId="26" fillId="10" borderId="16" xfId="0" applyFont="1" applyFill="1" applyBorder="1" applyAlignment="1">
      <alignment vertical="center" wrapText="1"/>
    </xf>
    <xf numFmtId="0" fontId="4" fillId="0" borderId="12" xfId="0" applyFont="1" applyFill="1" applyBorder="1" applyAlignment="1" applyProtection="1">
      <alignment vertical="center" wrapText="1"/>
      <protection locked="0"/>
    </xf>
    <xf numFmtId="3" fontId="4" fillId="9" borderId="28" xfId="3" applyNumberFormat="1" applyFont="1" applyFill="1" applyBorder="1" applyAlignment="1">
      <alignment horizontal="center"/>
    </xf>
    <xf numFmtId="3" fontId="4" fillId="0" borderId="28" xfId="3" applyNumberFormat="1" applyFont="1" applyBorder="1" applyAlignment="1">
      <alignment horizontal="center"/>
    </xf>
    <xf numFmtId="0" fontId="26" fillId="10" borderId="15" xfId="0" applyFont="1" applyFill="1" applyBorder="1" applyAlignment="1">
      <alignment vertical="center" wrapText="1"/>
    </xf>
    <xf numFmtId="3" fontId="13" fillId="8" borderId="28" xfId="3" applyNumberFormat="1" applyFont="1" applyFill="1" applyBorder="1" applyAlignment="1">
      <alignment horizontal="center" vertical="center"/>
    </xf>
    <xf numFmtId="0" fontId="4" fillId="0" borderId="12" xfId="0" applyFont="1" applyBorder="1" applyAlignment="1" applyProtection="1">
      <alignment vertical="center" wrapText="1"/>
      <protection locked="0"/>
    </xf>
    <xf numFmtId="3" fontId="6" fillId="9" borderId="28" xfId="3" quotePrefix="1" applyNumberFormat="1" applyFont="1" applyFill="1" applyBorder="1" applyAlignment="1">
      <alignment horizontal="left"/>
    </xf>
    <xf numFmtId="0" fontId="17" fillId="11" borderId="28" xfId="0" applyFont="1" applyFill="1" applyBorder="1" applyAlignment="1">
      <alignment horizontal="center" vertical="center"/>
    </xf>
    <xf numFmtId="0" fontId="4" fillId="12" borderId="28" xfId="0" quotePrefix="1" applyFont="1" applyFill="1" applyBorder="1" applyAlignment="1">
      <alignment horizontal="center"/>
    </xf>
    <xf numFmtId="49" fontId="13" fillId="13" borderId="28" xfId="0" applyNumberFormat="1" applyFont="1" applyFill="1" applyBorder="1" applyAlignment="1">
      <alignment horizontal="center" vertical="center"/>
    </xf>
    <xf numFmtId="49" fontId="17" fillId="13" borderId="28" xfId="0" applyNumberFormat="1" applyFont="1" applyFill="1" applyBorder="1" applyAlignment="1">
      <alignment horizontal="center" vertical="center"/>
    </xf>
    <xf numFmtId="0" fontId="26" fillId="13" borderId="16" xfId="0" applyFont="1" applyFill="1" applyBorder="1" applyAlignment="1">
      <alignment vertical="center" wrapText="1"/>
    </xf>
    <xf numFmtId="3" fontId="6" fillId="13" borderId="28" xfId="3" applyNumberFormat="1" applyFont="1" applyFill="1" applyBorder="1" applyAlignment="1">
      <alignment horizontal="center"/>
    </xf>
    <xf numFmtId="0" fontId="4" fillId="12" borderId="28" xfId="0" quotePrefix="1" applyFont="1" applyFill="1" applyBorder="1" applyAlignment="1">
      <alignment horizontal="left"/>
    </xf>
    <xf numFmtId="3" fontId="4" fillId="13" borderId="28" xfId="3" applyNumberFormat="1" applyFont="1" applyFill="1" applyBorder="1" applyAlignment="1">
      <alignment horizontal="center"/>
    </xf>
    <xf numFmtId="0" fontId="4" fillId="13" borderId="12" xfId="0" applyFont="1" applyFill="1" applyBorder="1" applyAlignment="1" applyProtection="1">
      <alignment vertical="center" wrapText="1"/>
      <protection locked="0"/>
    </xf>
    <xf numFmtId="0" fontId="26" fillId="13" borderId="15" xfId="0" applyFont="1" applyFill="1" applyBorder="1" applyAlignment="1">
      <alignment vertical="center" wrapText="1"/>
    </xf>
    <xf numFmtId="3" fontId="4" fillId="0" borderId="28" xfId="3" applyNumberFormat="1" applyFont="1" applyFill="1" applyBorder="1" applyAlignment="1">
      <alignment horizontal="center"/>
    </xf>
    <xf numFmtId="0" fontId="6" fillId="13" borderId="12" xfId="0" applyFont="1" applyFill="1" applyBorder="1" applyAlignment="1" applyProtection="1">
      <alignment vertical="center" wrapText="1"/>
      <protection locked="0"/>
    </xf>
    <xf numFmtId="0" fontId="6" fillId="13" borderId="28" xfId="0" quotePrefix="1" applyFont="1" applyFill="1" applyBorder="1" applyAlignment="1">
      <alignment horizontal="left"/>
    </xf>
    <xf numFmtId="0" fontId="6" fillId="0" borderId="28" xfId="0" quotePrefix="1" applyFont="1" applyBorder="1" applyAlignment="1">
      <alignment horizontal="left"/>
    </xf>
    <xf numFmtId="3" fontId="6" fillId="0" borderId="28" xfId="3" applyNumberFormat="1" applyFont="1" applyBorder="1" applyAlignment="1">
      <alignment horizontal="center"/>
    </xf>
    <xf numFmtId="49" fontId="13" fillId="10" borderId="28" xfId="0" applyNumberFormat="1" applyFont="1" applyFill="1" applyBorder="1" applyAlignment="1">
      <alignment horizontal="center" vertical="center"/>
    </xf>
    <xf numFmtId="49" fontId="17" fillId="10" borderId="28" xfId="0" applyNumberFormat="1" applyFont="1" applyFill="1" applyBorder="1" applyAlignment="1">
      <alignment horizontal="center" vertical="center"/>
    </xf>
    <xf numFmtId="0" fontId="20" fillId="10" borderId="0" xfId="0" applyFont="1" applyFill="1" applyAlignment="1">
      <alignment wrapText="1"/>
    </xf>
    <xf numFmtId="3" fontId="20" fillId="10" borderId="0" xfId="0" applyNumberFormat="1" applyFont="1" applyFill="1" applyAlignment="1"/>
    <xf numFmtId="3" fontId="20" fillId="10" borderId="0" xfId="0" applyNumberFormat="1" applyFont="1" applyFill="1" applyAlignment="1">
      <alignment horizontal="right"/>
    </xf>
    <xf numFmtId="0" fontId="21" fillId="0" borderId="13" xfId="0" applyFont="1" applyFill="1" applyBorder="1" applyAlignment="1">
      <alignment vertical="center" wrapText="1"/>
    </xf>
    <xf numFmtId="3" fontId="4" fillId="0" borderId="28" xfId="3" applyNumberFormat="1" applyFont="1" applyBorder="1" applyAlignment="1">
      <alignment horizontal="right"/>
    </xf>
    <xf numFmtId="3" fontId="20" fillId="0" borderId="0" xfId="0" applyNumberFormat="1" applyFont="1" applyAlignment="1">
      <alignment horizontal="right"/>
    </xf>
    <xf numFmtId="0" fontId="20" fillId="10" borderId="0" xfId="0" applyFont="1" applyFill="1" applyAlignment="1">
      <alignment horizontal="left" vertical="center"/>
    </xf>
    <xf numFmtId="3" fontId="6" fillId="10" borderId="28" xfId="3" applyNumberFormat="1" applyFont="1" applyFill="1" applyBorder="1" applyAlignment="1">
      <alignment horizontal="center"/>
    </xf>
    <xf numFmtId="3" fontId="6" fillId="10" borderId="28" xfId="3" applyNumberFormat="1" applyFont="1" applyFill="1" applyBorder="1" applyAlignment="1">
      <alignment horizontal="right"/>
    </xf>
    <xf numFmtId="0" fontId="20" fillId="10" borderId="0" xfId="0" applyFont="1" applyFill="1" applyAlignment="1">
      <alignment vertical="center"/>
    </xf>
    <xf numFmtId="0" fontId="20" fillId="10" borderId="0" xfId="0" applyFont="1" applyFill="1"/>
    <xf numFmtId="0" fontId="20" fillId="10" borderId="0" xfId="0" applyFont="1" applyFill="1" applyAlignment="1">
      <alignment horizontal="left"/>
    </xf>
    <xf numFmtId="0" fontId="21" fillId="0" borderId="14" xfId="0" applyFont="1" applyFill="1" applyBorder="1" applyAlignment="1">
      <alignment vertical="center" wrapText="1"/>
    </xf>
    <xf numFmtId="0" fontId="20" fillId="10" borderId="0" xfId="0" applyFont="1" applyFill="1" applyAlignment="1">
      <alignment vertical="center" wrapText="1"/>
    </xf>
    <xf numFmtId="3" fontId="20" fillId="10" borderId="0" xfId="0" applyNumberFormat="1" applyFont="1" applyFill="1" applyAlignment="1">
      <alignment vertical="center"/>
    </xf>
    <xf numFmtId="3" fontId="20" fillId="10" borderId="0" xfId="0" applyNumberFormat="1" applyFont="1" applyFill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6" fillId="10" borderId="12" xfId="0" applyFont="1" applyFill="1" applyBorder="1" applyAlignment="1" applyProtection="1">
      <alignment vertical="center" wrapText="1"/>
      <protection locked="0"/>
    </xf>
    <xf numFmtId="0" fontId="6" fillId="0" borderId="12" xfId="0" applyFont="1" applyFill="1" applyBorder="1" applyAlignment="1" applyProtection="1">
      <alignment vertical="center" wrapText="1"/>
      <protection locked="0"/>
    </xf>
    <xf numFmtId="171" fontId="0" fillId="0" borderId="0" xfId="0" applyNumberFormat="1"/>
    <xf numFmtId="0" fontId="0" fillId="0" borderId="0" xfId="0" applyAlignment="1">
      <alignment wrapText="1"/>
    </xf>
    <xf numFmtId="49" fontId="10" fillId="0" borderId="22" xfId="4" applyNumberFormat="1" applyFont="1" applyBorder="1" applyAlignment="1">
      <alignment horizontal="left" vertical="center" wrapText="1"/>
    </xf>
    <xf numFmtId="49" fontId="10" fillId="5" borderId="22" xfId="4" applyNumberFormat="1" applyFont="1" applyFill="1" applyBorder="1" applyAlignment="1">
      <alignment horizontal="left" vertical="center" wrapText="1"/>
    </xf>
    <xf numFmtId="49" fontId="10" fillId="0" borderId="0" xfId="4" applyNumberFormat="1" applyFont="1" applyAlignment="1">
      <alignment horizontal="left" vertical="center" wrapText="1"/>
    </xf>
    <xf numFmtId="49" fontId="10" fillId="0" borderId="19" xfId="4" applyNumberFormat="1" applyFont="1" applyBorder="1" applyAlignment="1">
      <alignment horizontal="left" vertical="center" wrapText="1"/>
    </xf>
    <xf numFmtId="0" fontId="10" fillId="0" borderId="23" xfId="4" applyFont="1" applyBorder="1" applyAlignment="1">
      <alignment horizontal="center" vertical="center" wrapText="1"/>
    </xf>
    <xf numFmtId="0" fontId="10" fillId="0" borderId="19" xfId="4" applyFont="1" applyBorder="1" applyAlignment="1">
      <alignment horizontal="center" vertical="center" wrapText="1"/>
    </xf>
    <xf numFmtId="0" fontId="5" fillId="3" borderId="10" xfId="4" applyFill="1" applyBorder="1" applyAlignment="1">
      <alignment horizontal="center"/>
    </xf>
    <xf numFmtId="0" fontId="5" fillId="3" borderId="11" xfId="4" applyFill="1" applyBorder="1" applyAlignment="1">
      <alignment horizontal="center"/>
    </xf>
    <xf numFmtId="0" fontId="2" fillId="3" borderId="11" xfId="4" applyFont="1" applyFill="1" applyBorder="1" applyAlignment="1">
      <alignment horizontal="center"/>
    </xf>
    <xf numFmtId="0" fontId="5" fillId="3" borderId="5" xfId="4" applyFill="1" applyBorder="1" applyAlignment="1">
      <alignment horizontal="center"/>
    </xf>
    <xf numFmtId="0" fontId="8" fillId="0" borderId="1" xfId="4" applyFont="1" applyBorder="1" applyAlignment="1">
      <alignment horizontal="center"/>
    </xf>
    <xf numFmtId="0" fontId="8" fillId="0" borderId="2" xfId="4" applyFont="1" applyBorder="1" applyAlignment="1">
      <alignment horizontal="center"/>
    </xf>
    <xf numFmtId="0" fontId="5" fillId="0" borderId="2" xfId="4" applyBorder="1" applyAlignment="1">
      <alignment horizontal="center"/>
    </xf>
    <xf numFmtId="0" fontId="8" fillId="0" borderId="3" xfId="4" applyFont="1" applyBorder="1" applyAlignment="1">
      <alignment horizontal="center"/>
    </xf>
    <xf numFmtId="0" fontId="8" fillId="0" borderId="7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5" fillId="0" borderId="0" xfId="4" applyAlignment="1">
      <alignment horizontal="center"/>
    </xf>
    <xf numFmtId="0" fontId="8" fillId="0" borderId="4" xfId="4" applyFont="1" applyBorder="1" applyAlignment="1">
      <alignment horizontal="center"/>
    </xf>
    <xf numFmtId="0" fontId="8" fillId="0" borderId="8" xfId="4" applyFont="1" applyBorder="1" applyAlignment="1">
      <alignment horizontal="center"/>
    </xf>
    <xf numFmtId="0" fontId="8" fillId="0" borderId="9" xfId="4" applyFont="1" applyBorder="1" applyAlignment="1">
      <alignment horizontal="center"/>
    </xf>
    <xf numFmtId="0" fontId="5" fillId="0" borderId="9" xfId="4" applyBorder="1" applyAlignment="1">
      <alignment horizontal="center"/>
    </xf>
    <xf numFmtId="0" fontId="8" fillId="0" borderId="6" xfId="4" applyFont="1" applyBorder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9" fontId="10" fillId="0" borderId="19" xfId="4" applyNumberFormat="1" applyFont="1" applyBorder="1" applyAlignment="1">
      <alignment horizontal="center" vertical="center" wrapText="1"/>
    </xf>
    <xf numFmtId="49" fontId="10" fillId="0" borderId="22" xfId="4" applyNumberFormat="1" applyFont="1" applyBorder="1" applyAlignment="1">
      <alignment horizontal="center" vertical="center" wrapText="1"/>
    </xf>
    <xf numFmtId="49" fontId="11" fillId="0" borderId="19" xfId="4" applyNumberFormat="1" applyFont="1" applyBorder="1" applyAlignment="1">
      <alignment horizontal="center" vertical="center" wrapText="1"/>
    </xf>
    <xf numFmtId="49" fontId="10" fillId="0" borderId="20" xfId="4" applyNumberFormat="1" applyFont="1" applyBorder="1" applyAlignment="1">
      <alignment horizontal="center" vertical="center" wrapText="1"/>
    </xf>
    <xf numFmtId="49" fontId="10" fillId="0" borderId="17" xfId="4" applyNumberFormat="1" applyFont="1" applyBorder="1" applyAlignment="1">
      <alignment horizontal="center" vertical="center" wrapText="1"/>
    </xf>
    <xf numFmtId="49" fontId="10" fillId="0" borderId="18" xfId="4" applyNumberFormat="1" applyFont="1" applyBorder="1" applyAlignment="1">
      <alignment horizontal="center" vertical="center" wrapText="1"/>
    </xf>
    <xf numFmtId="49" fontId="10" fillId="2" borderId="21" xfId="4" applyNumberFormat="1" applyFont="1" applyFill="1" applyBorder="1" applyAlignment="1">
      <alignment horizontal="center" vertical="center" wrapText="1"/>
    </xf>
    <xf numFmtId="49" fontId="10" fillId="2" borderId="19" xfId="4" applyNumberFormat="1" applyFont="1" applyFill="1" applyBorder="1" applyAlignment="1">
      <alignment horizontal="center" vertical="center" wrapText="1"/>
    </xf>
    <xf numFmtId="49" fontId="10" fillId="0" borderId="19" xfId="4" applyNumberFormat="1" applyFont="1" applyFill="1" applyBorder="1" applyAlignment="1">
      <alignment horizontal="center" vertical="center" wrapText="1"/>
    </xf>
    <xf numFmtId="49" fontId="10" fillId="0" borderId="22" xfId="4" applyNumberFormat="1" applyFont="1" applyFill="1" applyBorder="1" applyAlignment="1">
      <alignment horizontal="center" vertical="center" wrapText="1"/>
    </xf>
    <xf numFmtId="49" fontId="10" fillId="0" borderId="21" xfId="4" applyNumberFormat="1" applyFont="1" applyBorder="1" applyAlignment="1">
      <alignment horizontal="center" vertical="center" wrapText="1"/>
    </xf>
    <xf numFmtId="49" fontId="10" fillId="0" borderId="23" xfId="4" applyNumberFormat="1" applyFont="1" applyBorder="1" applyAlignment="1">
      <alignment horizontal="center" vertical="center" wrapText="1"/>
    </xf>
    <xf numFmtId="49" fontId="13" fillId="0" borderId="24" xfId="0" quotePrefix="1" applyNumberFormat="1" applyFont="1" applyBorder="1" applyAlignment="1">
      <alignment horizontal="center" vertical="center" wrapText="1"/>
    </xf>
    <xf numFmtId="0" fontId="14" fillId="0" borderId="25" xfId="0" applyFont="1" applyBorder="1" applyAlignment="1"/>
    <xf numFmtId="0" fontId="14" fillId="0" borderId="26" xfId="0" applyFont="1" applyBorder="1" applyAlignment="1"/>
    <xf numFmtId="49" fontId="13" fillId="6" borderId="27" xfId="0" quotePrefix="1" applyNumberFormat="1" applyFont="1" applyFill="1" applyBorder="1" applyAlignment="1">
      <alignment horizontal="center" vertical="center" wrapText="1"/>
    </xf>
    <xf numFmtId="49" fontId="13" fillId="6" borderId="29" xfId="0" quotePrefix="1" applyNumberFormat="1" applyFont="1" applyFill="1" applyBorder="1" applyAlignment="1">
      <alignment horizontal="center" vertical="center" wrapText="1"/>
    </xf>
    <xf numFmtId="49" fontId="13" fillId="6" borderId="27" xfId="0" applyNumberFormat="1" applyFont="1" applyFill="1" applyBorder="1" applyAlignment="1">
      <alignment horizontal="center" vertical="center" wrapText="1"/>
    </xf>
    <xf numFmtId="49" fontId="13" fillId="6" borderId="29" xfId="0" applyNumberFormat="1" applyFont="1" applyFill="1" applyBorder="1" applyAlignment="1">
      <alignment horizontal="center" vertical="center" wrapText="1"/>
    </xf>
    <xf numFmtId="3" fontId="16" fillId="0" borderId="12" xfId="0" applyNumberFormat="1" applyFont="1" applyFill="1" applyBorder="1"/>
  </cellXfs>
  <cellStyles count="10">
    <cellStyle name="Hipervínculo" xfId="1" builtinId="8"/>
    <cellStyle name="Millares" xfId="3" builtinId="3"/>
    <cellStyle name="Millares [0] 2" xfId="5"/>
    <cellStyle name="Millares [0] 2 2" xfId="8"/>
    <cellStyle name="Millares 2" xfId="6"/>
    <cellStyle name="Millares 2 2" xfId="9"/>
    <cellStyle name="Millares 3" xfId="7"/>
    <cellStyle name="Normal" xfId="0" builtinId="0"/>
    <cellStyle name="Normal 2" xfId="4"/>
    <cellStyle name="Porcentaje" xfId="2" builtinId="5"/>
  </cellStyles>
  <dxfs count="0"/>
  <tableStyles count="0" defaultTableStyle="TableStyleMedium2" defaultPivotStyle="PivotStyleLight16"/>
  <colors>
    <mruColors>
      <color rgb="FFCCFFCC"/>
      <color rgb="FF99FF99"/>
      <color rgb="FF66FF66"/>
      <color rgb="FFE1FFE1"/>
      <color rgb="FFA8D08D"/>
      <color rgb="FFB4D7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Relationship Id="rId48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119063</xdr:colOff>
      <xdr:row>0</xdr:row>
      <xdr:rowOff>107157</xdr:rowOff>
    </xdr:from>
    <xdr:to>
      <xdr:col>1</xdr:col>
      <xdr:colOff>571501</xdr:colOff>
      <xdr:row>0</xdr:row>
      <xdr:rowOff>1750220</xdr:rowOff>
    </xdr:to>
    <xdr:pic>
      <xdr:nvPicPr>
        <xdr:cNvPr id="2" name="1 Imagen" descr="ESCUDO-transp-lema-blanco.png">
          <a:extLst>
            <a:ext uri="{FF2B5EF4-FFF2-40B4-BE49-F238E27FC236}">
              <a16:creationId xmlns:a16="http://schemas.microsoft.com/office/drawing/2014/main" id="{F1D47FA6-BEA6-46A2-947D-085741ED2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3" y="107157"/>
          <a:ext cx="1119188" cy="12811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647700</xdr:colOff>
      <xdr:row>0</xdr:row>
      <xdr:rowOff>381000</xdr:rowOff>
    </xdr:from>
    <xdr:to>
      <xdr:col>4</xdr:col>
      <xdr:colOff>59531</xdr:colOff>
      <xdr:row>0</xdr:row>
      <xdr:rowOff>1440656</xdr:rowOff>
    </xdr:to>
    <xdr:sp macro="" textlink="">
      <xdr:nvSpPr>
        <xdr:cNvPr id="3" name="5 CuadroTexto">
          <a:extLst>
            <a:ext uri="{FF2B5EF4-FFF2-40B4-BE49-F238E27FC236}">
              <a16:creationId xmlns:a16="http://schemas.microsoft.com/office/drawing/2014/main" id="{5B7071D5-7FEB-49AA-8FAE-14C487844102}"/>
            </a:ext>
          </a:extLst>
        </xdr:cNvPr>
        <xdr:cNvSpPr txBox="1"/>
      </xdr:nvSpPr>
      <xdr:spPr bwMode="auto">
        <a:xfrm>
          <a:off x="1314450" y="381000"/>
          <a:ext cx="2412206" cy="1012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s-CO" sz="1400" b="1">
              <a:solidFill>
                <a:schemeClr val="bg1"/>
              </a:solidFill>
              <a:latin typeface="Arial Narrow" pitchFamily="34" charset="0"/>
            </a:rPr>
            <a:t>Ministerio</a:t>
          </a:r>
          <a:r>
            <a:rPr lang="es-CO" sz="1400" b="1" baseline="0">
              <a:solidFill>
                <a:schemeClr val="bg1"/>
              </a:solidFill>
              <a:latin typeface="Arial Narrow" pitchFamily="34" charset="0"/>
            </a:rPr>
            <a:t> de Ambiente y Desarrollo Sostenible</a:t>
          </a:r>
        </a:p>
        <a:p>
          <a:r>
            <a:rPr lang="es-CO" sz="1100" baseline="0">
              <a:solidFill>
                <a:schemeClr val="bg1"/>
              </a:solidFill>
              <a:latin typeface="Arial Narrow" pitchFamily="34" charset="0"/>
            </a:rPr>
            <a:t>Dirección de Ordenamiento Ambiental Territorial y del SINA</a:t>
          </a:r>
        </a:p>
        <a:p>
          <a:r>
            <a:rPr lang="es-CO" sz="1000" baseline="0">
              <a:solidFill>
                <a:schemeClr val="bg1"/>
              </a:solidFill>
              <a:latin typeface="Arial Narrow" pitchFamily="34" charset="0"/>
            </a:rPr>
            <a:t>República de Colombia</a:t>
          </a:r>
          <a:endParaRPr lang="es-CO" sz="1000">
            <a:solidFill>
              <a:schemeClr val="bg1"/>
            </a:solidFill>
            <a:latin typeface="Arial Narrow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chivos\Descargas\9_feb_Formatos%20SINA%20-%20PAI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barrera/Downloads/Formatos%20SINA%20-%20PAI%202021%20DICIEMBRE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Anexo 1 Matriz Inf Gestión"/>
      <sheetName val="Hoja1"/>
      <sheetName val="Anexo 2 Protocolo Inf Gestión"/>
      <sheetName val="Informe Ingresos"/>
      <sheetName val="PROTOCOLO INGRESOS"/>
      <sheetName val="INGRESOS (2)"/>
      <sheetName val="INGRESOS"/>
      <sheetName val="Hoja3"/>
      <sheetName val="informe Gastos"/>
      <sheetName val="Hoja2"/>
      <sheetName val="Anexo 3 Matriz IMG"/>
      <sheetName val="1POMCAS"/>
      <sheetName val="2PORH"/>
      <sheetName val="3PSMV"/>
      <sheetName val="4UsoAguas"/>
      <sheetName val="5PUEAA"/>
      <sheetName val="6POMCASejec"/>
      <sheetName val="7Clima"/>
      <sheetName val="8Suelo"/>
      <sheetName val="9RUNAP"/>
      <sheetName val="10Paramos"/>
      <sheetName val="11Forest"/>
      <sheetName val="12PlanesAP"/>
      <sheetName val="13Amenaz"/>
      <sheetName val="14Invasor"/>
      <sheetName val="15Restaura"/>
      <sheetName val="16MIZC"/>
      <sheetName val="17PGIRS"/>
      <sheetName val="18Sector"/>
      <sheetName val="19GAU"/>
      <sheetName val="20Negoc"/>
      <sheetName val="21TiempoT"/>
      <sheetName val="22Autor"/>
      <sheetName val="23Sanc"/>
      <sheetName val="24POT"/>
      <sheetName val="25Redes"/>
      <sheetName val="26SIAC"/>
      <sheetName val="27Educa"/>
      <sheetName val="Observa"/>
      <sheetName val="Formula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Anexo 1 Matriz Inf Gestión"/>
      <sheetName val="Hoja1"/>
      <sheetName val="Anexo 2 Protocolo Inf Gestión"/>
      <sheetName val="Informe Ingresos"/>
      <sheetName val="PROTOCOLO INGRESOS"/>
      <sheetName val="informe Gastos"/>
      <sheetName val="Hoja2"/>
      <sheetName val="Anexo 3 Matriz IMG"/>
      <sheetName val="1POMCAS"/>
      <sheetName val="2PORH"/>
      <sheetName val="3PSMV"/>
      <sheetName val="4UsoAguas"/>
      <sheetName val="5PUEAA"/>
      <sheetName val="6POMCASejec"/>
      <sheetName val="7Clima"/>
      <sheetName val="8Suelo"/>
      <sheetName val="9RUNAP"/>
      <sheetName val="10Paramos"/>
      <sheetName val="11Forest"/>
      <sheetName val="12PlanesAP"/>
      <sheetName val="13Amenaz"/>
      <sheetName val="14Invasor"/>
      <sheetName val="15Restaura"/>
      <sheetName val="16MIZC"/>
      <sheetName val="17PGIRS"/>
      <sheetName val="18Sector"/>
      <sheetName val="19GAU"/>
      <sheetName val="20Negoc"/>
      <sheetName val="21TiempoT"/>
      <sheetName val="22Autor"/>
      <sheetName val="23Sanc"/>
      <sheetName val="24POT"/>
      <sheetName val="25Redes"/>
      <sheetName val="26SIAC"/>
      <sheetName val="27Educa"/>
      <sheetName val="Observa"/>
      <sheetName val="Formulas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I5">
            <v>531438883</v>
          </cell>
        </row>
        <row r="56">
          <cell r="I56">
            <v>190387366</v>
          </cell>
        </row>
        <row r="57">
          <cell r="I57">
            <v>80822000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IVAN DARIO RAMIREZ BEJARANO" id="{63659C95-0666-4436-9CF9-4045985439A2}" userId="889ac38eab08a684" providerId="Windows Live"/>
  <person displayName="Eliana Marcela Machado Hernandez" id="{41C5DACD-88A6-4692-A3E5-215B9911C74C}" userId="Eliana Marcela Machado Hernandez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28"/>
  <sheetViews>
    <sheetView topLeftCell="A3" workbookViewId="0">
      <selection sqref="A1:XFD1048576"/>
    </sheetView>
  </sheetViews>
  <sheetFormatPr baseColWidth="10" defaultColWidth="11.42578125" defaultRowHeight="12.75" x14ac:dyDescent="0.2"/>
  <cols>
    <col min="1" max="16384" width="11.42578125" style="68"/>
  </cols>
  <sheetData>
    <row r="1" spans="1:2" x14ac:dyDescent="0.2">
      <c r="A1" s="68" t="s">
        <v>1</v>
      </c>
      <c r="B1" s="69" t="s">
        <v>2</v>
      </c>
    </row>
    <row r="2" spans="1:2" x14ac:dyDescent="0.2">
      <c r="A2" s="68" t="s">
        <v>3</v>
      </c>
      <c r="B2" s="69" t="s">
        <v>4</v>
      </c>
    </row>
    <row r="3" spans="1:2" x14ac:dyDescent="0.2">
      <c r="A3" s="68" t="s">
        <v>5</v>
      </c>
      <c r="B3" s="69" t="s">
        <v>6</v>
      </c>
    </row>
    <row r="4" spans="1:2" x14ac:dyDescent="0.2">
      <c r="A4" s="68" t="s">
        <v>7</v>
      </c>
      <c r="B4" s="69" t="s">
        <v>8</v>
      </c>
    </row>
    <row r="5" spans="1:2" x14ac:dyDescent="0.2">
      <c r="A5" s="68" t="s">
        <v>9</v>
      </c>
      <c r="B5" s="69" t="s">
        <v>10</v>
      </c>
    </row>
    <row r="6" spans="1:2" x14ac:dyDescent="0.2">
      <c r="A6" s="68" t="s">
        <v>11</v>
      </c>
      <c r="B6" s="69" t="s">
        <v>12</v>
      </c>
    </row>
    <row r="7" spans="1:2" x14ac:dyDescent="0.2">
      <c r="A7" s="68" t="s">
        <v>13</v>
      </c>
      <c r="B7" s="69" t="s">
        <v>14</v>
      </c>
    </row>
    <row r="8" spans="1:2" x14ac:dyDescent="0.2">
      <c r="A8" s="68" t="s">
        <v>15</v>
      </c>
      <c r="B8" s="69" t="s">
        <v>16</v>
      </c>
    </row>
    <row r="9" spans="1:2" x14ac:dyDescent="0.2">
      <c r="A9" s="68" t="s">
        <v>17</v>
      </c>
      <c r="B9" s="69" t="s">
        <v>18</v>
      </c>
    </row>
    <row r="10" spans="1:2" x14ac:dyDescent="0.2">
      <c r="A10" s="68" t="s">
        <v>19</v>
      </c>
      <c r="B10" s="69" t="s">
        <v>20</v>
      </c>
    </row>
    <row r="11" spans="1:2" x14ac:dyDescent="0.2">
      <c r="B11" s="69" t="s">
        <v>21</v>
      </c>
    </row>
    <row r="12" spans="1:2" x14ac:dyDescent="0.2">
      <c r="B12" s="69" t="s">
        <v>22</v>
      </c>
    </row>
    <row r="13" spans="1:2" x14ac:dyDescent="0.2">
      <c r="B13" s="69" t="s">
        <v>23</v>
      </c>
    </row>
    <row r="14" spans="1:2" x14ac:dyDescent="0.2">
      <c r="B14" s="69" t="s">
        <v>24</v>
      </c>
    </row>
    <row r="15" spans="1:2" x14ac:dyDescent="0.2">
      <c r="B15" s="69" t="s">
        <v>25</v>
      </c>
    </row>
    <row r="16" spans="1:2" x14ac:dyDescent="0.2">
      <c r="B16" s="69" t="s">
        <v>26</v>
      </c>
    </row>
    <row r="17" spans="2:2" x14ac:dyDescent="0.2">
      <c r="B17" s="69" t="s">
        <v>27</v>
      </c>
    </row>
    <row r="18" spans="2:2" x14ac:dyDescent="0.2">
      <c r="B18" s="69" t="s">
        <v>28</v>
      </c>
    </row>
    <row r="19" spans="2:2" x14ac:dyDescent="0.2">
      <c r="B19" s="69" t="s">
        <v>29</v>
      </c>
    </row>
    <row r="20" spans="2:2" x14ac:dyDescent="0.2">
      <c r="B20" s="69" t="s">
        <v>30</v>
      </c>
    </row>
    <row r="21" spans="2:2" x14ac:dyDescent="0.2">
      <c r="B21" s="69" t="s">
        <v>31</v>
      </c>
    </row>
    <row r="22" spans="2:2" x14ac:dyDescent="0.2">
      <c r="B22" s="69" t="s">
        <v>32</v>
      </c>
    </row>
    <row r="23" spans="2:2" x14ac:dyDescent="0.2">
      <c r="B23" s="69" t="s">
        <v>33</v>
      </c>
    </row>
    <row r="24" spans="2:2" x14ac:dyDescent="0.2">
      <c r="B24" s="69" t="s">
        <v>34</v>
      </c>
    </row>
    <row r="25" spans="2:2" x14ac:dyDescent="0.2">
      <c r="B25" s="69" t="s">
        <v>35</v>
      </c>
    </row>
    <row r="26" spans="2:2" x14ac:dyDescent="0.2">
      <c r="B26" s="69" t="s">
        <v>36</v>
      </c>
    </row>
    <row r="27" spans="2:2" x14ac:dyDescent="0.2">
      <c r="B27" s="69" t="s">
        <v>37</v>
      </c>
    </row>
    <row r="28" spans="2:2" x14ac:dyDescent="0.2">
      <c r="B28" s="68" t="s">
        <v>19</v>
      </c>
    </row>
  </sheetData>
  <hyperlinks>
    <hyperlink ref="B1" location="'1POMCAS'!A1" display="Porcentaje de avance en la formulación y/o ajuste de los Planes de Ordenación y Manejo de Cuencas (POMCAS), Planes de Manejo de Acuíferos (PMA) y Planes de Manejo de Microcuencas (PMM)"/>
    <hyperlink ref="B2" location="'2PORH'!A1" display="Porcentaje de cuerpos de agua con planes de ordenamiento del recurso hídrico (PORH) adoptados"/>
    <hyperlink ref="B3" location="'3PSMV'!_Toc467769470" display="Porcentaje de Planes de Saneamiento y Manejo de Vertimientos (PSMV) con seguimiento"/>
    <hyperlink ref="B4" location="'4UsoAguas'!_Toc467769471" display="Porcentaje de cuerpos de agua con reglamentación del uso de las aguas"/>
    <hyperlink ref="B5" location="'5PUEAA'!_Toc467769472" display="Porcentaje de Programas de Uso Eficiente y Ahorro del Agua (PUEAA) con seguimiento"/>
    <hyperlink ref="B6" location="'6POMCASejec'!_Toc467769473" display="Porcentaje de Planes de Ordenación y Manejo de Cuencas (POMCAS), Planes de Manejo de Acuíferos (PMA) y Planes de Manejo de Microcuencas (PMM) en ejecución"/>
    <hyperlink ref="B7" location="'7Clima'!_Toc467769474" display="Porcentaje de entes territoriales asesorados en la incorporación, planificación y ejecución de acciones relacionadas con cambio climático en el marco de los instrumentos de planificación territorial"/>
    <hyperlink ref="B8" location="'8Suelo'!_Toc467769475" display="Porcentaje de suelos degradados en recuperación o rehabilitación"/>
    <hyperlink ref="B9" location="'9RUNAP'!_Toc467769476" display="Porcentaje de la superficie de áreas protegidas regionales declaradas, homologadas o recategorizadas, inscritas en el RUNAP"/>
    <hyperlink ref="B10" location="'10Paramos'!_Toc467769477" display="Porcentaje de páramos delimitados por el MADS, con zonificación y régimen de usos adoptados por la CAR"/>
    <hyperlink ref="B11" location="'11Forest'!_Toc467769478" display="Porcentaje de avance en la formulación del Plan de Ordenación Forestal"/>
    <hyperlink ref="B12" location="'12PlanesAP'!_Toc467769479" display="Porcentaje de áreas protegidas con planes de manejo en ejecución"/>
    <hyperlink ref="B13" location="'13Amenaz'!_Toc467769480" display="Porcentaje de especies amenazadas con medidas de conservación y manejo en ejecución"/>
    <hyperlink ref="B14" location="'14Invasor'!_Toc467769481" display="Porcentaje de especies invasoras con medidas de prevención, control y manejo en ejecución"/>
    <hyperlink ref="B15" location="'15Restaura'!_Toc467769482" display="Porcentaje de áreas de ecosistemas en restauración, rehabilitación y reforestación"/>
    <hyperlink ref="B16" location="'16MIZC'!_Toc467769483" display="Implementación de acciones en manejo integrado de zonas costeras"/>
    <hyperlink ref="B17" location="'17PGIRS'!_Toc467769484" display="Porcentaje de Planes de Gestión Integral de Residuos Sólidos (PGIRS) con seguimiento a metas de aprovechamiento"/>
    <hyperlink ref="B18" location="'18Sector'!_Toc467769485" display="Porcentaje de sectores con acompañamiento para la reconversión hacia sistemas sostenibles de producción"/>
    <hyperlink ref="B19" location="'19GAU'!_Toc467769486" display="Porcentaje de ejecución de acciones en Gestión Ambiental Urbana"/>
    <hyperlink ref="B20" location="'20Negoc'!_Toc467769487" display="Implementación del Programa Regional de Negocios Verdes por la autoridad ambiental"/>
    <hyperlink ref="B22" location="'22Autor'!_Toc467769489" display="Porcentaje de autorizaciones ambientales con seguimiento"/>
    <hyperlink ref="B23" location="'23Sanc'!_Toc467769490" display="Porcentaje de Procesos Sancionatorios Resueltos"/>
    <hyperlink ref="B24" location="'24POT'!_Toc467769491" display="Porcentaje de municipios asesorados o asistidos en la inclusión del componente ambiental en los procesos de planificación y ordenamiento territorial, con énfasis en la incorporación de las determinantes ambientales para la revisión y ajuste de los POT"/>
    <hyperlink ref="B25" location="'25Redes'!_Toc467769492" display="Porcentaje de redes y estaciones de monitoreo en operación"/>
    <hyperlink ref="B26" location="'26SIAC'!_Toc467769493" display="Porcentaje de actualización y reporte de la información en el SIAC"/>
    <hyperlink ref="B27" location="'27Educa'!_Toc467769494" display="Ejecución de Acciones en Educación Ambiental"/>
    <hyperlink ref="B21" location="'21TiempoT'!_Toc467769488" display="Tiempo promedio de trámite para la resolución de autorizaciones ambientales otorgadas por la corporació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1044"/>
  <sheetViews>
    <sheetView zoomScale="81" zoomScaleNormal="130" zoomScaleSheetLayoutView="100" workbookViewId="0">
      <selection sqref="A1:W1"/>
    </sheetView>
  </sheetViews>
  <sheetFormatPr baseColWidth="10" defaultColWidth="11.42578125" defaultRowHeight="36" customHeight="1" x14ac:dyDescent="0.25"/>
  <cols>
    <col min="1" max="1" width="10" customWidth="1"/>
    <col min="2" max="2" width="14.7109375" customWidth="1"/>
    <col min="3" max="3" width="14.140625" customWidth="1"/>
    <col min="4" max="4" width="16.140625" customWidth="1"/>
    <col min="11" max="11" width="92.5703125" customWidth="1"/>
    <col min="12" max="12" width="21.7109375" customWidth="1"/>
    <col min="13" max="13" width="20.28515625" customWidth="1"/>
    <col min="14" max="14" width="17.28515625" customWidth="1"/>
    <col min="15" max="15" width="20.5703125" customWidth="1"/>
    <col min="16" max="16" width="25.7109375" customWidth="1"/>
    <col min="17" max="19" width="18.85546875" customWidth="1"/>
    <col min="20" max="20" width="19.28515625" customWidth="1"/>
    <col min="21" max="21" width="22.7109375" style="124" customWidth="1"/>
    <col min="22" max="22" width="14" customWidth="1"/>
    <col min="23" max="23" width="26.85546875" customWidth="1"/>
    <col min="24" max="24" width="29.140625" style="172" customWidth="1"/>
    <col min="25" max="25" width="36.140625" customWidth="1"/>
    <col min="27" max="27" width="19.85546875" customWidth="1"/>
    <col min="28" max="28" width="14.7109375" bestFit="1" customWidth="1"/>
  </cols>
  <sheetData>
    <row r="1" spans="1:28" ht="109.5" customHeight="1" thickBot="1" x14ac:dyDescent="0.3">
      <c r="A1" s="179"/>
      <c r="B1" s="180"/>
      <c r="C1" s="180"/>
      <c r="D1" s="180"/>
      <c r="E1" s="180"/>
      <c r="F1" s="181"/>
      <c r="G1" s="181"/>
      <c r="H1" s="181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2"/>
    </row>
    <row r="2" spans="1:28" ht="26.25" customHeight="1" x14ac:dyDescent="0.25">
      <c r="A2" s="183" t="s">
        <v>38</v>
      </c>
      <c r="B2" s="184"/>
      <c r="C2" s="184"/>
      <c r="D2" s="184"/>
      <c r="E2" s="184"/>
      <c r="F2" s="185"/>
      <c r="G2" s="185"/>
      <c r="H2" s="185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6"/>
    </row>
    <row r="3" spans="1:28" ht="26.25" customHeight="1" x14ac:dyDescent="0.25">
      <c r="A3" s="187" t="s">
        <v>649</v>
      </c>
      <c r="B3" s="188"/>
      <c r="C3" s="188"/>
      <c r="D3" s="188"/>
      <c r="E3" s="188"/>
      <c r="F3" s="189"/>
      <c r="G3" s="189"/>
      <c r="H3" s="189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90"/>
    </row>
    <row r="4" spans="1:28" ht="26.25" customHeight="1" thickBot="1" x14ac:dyDescent="0.3">
      <c r="A4" s="191" t="s">
        <v>650</v>
      </c>
      <c r="B4" s="192"/>
      <c r="C4" s="192"/>
      <c r="D4" s="192"/>
      <c r="E4" s="192"/>
      <c r="F4" s="193"/>
      <c r="G4" s="193"/>
      <c r="H4" s="193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4"/>
    </row>
    <row r="5" spans="1:28" ht="36" customHeight="1" thickTop="1" thickBot="1" x14ac:dyDescent="0.3">
      <c r="A5" s="195" t="s">
        <v>39</v>
      </c>
      <c r="B5" s="196"/>
      <c r="C5" s="196"/>
      <c r="D5" s="196"/>
      <c r="E5" s="196"/>
      <c r="F5" s="196"/>
      <c r="G5" s="196"/>
      <c r="H5" s="196"/>
      <c r="I5" s="197"/>
      <c r="J5" s="84"/>
      <c r="K5" s="198" t="s">
        <v>40</v>
      </c>
      <c r="L5" s="198" t="s">
        <v>41</v>
      </c>
      <c r="M5" s="200" t="s">
        <v>42</v>
      </c>
      <c r="N5" s="200"/>
      <c r="O5" s="198" t="s">
        <v>43</v>
      </c>
      <c r="P5" s="201" t="s">
        <v>44</v>
      </c>
      <c r="Q5" s="202"/>
      <c r="R5" s="202"/>
      <c r="S5" s="203"/>
      <c r="T5" s="204" t="s">
        <v>45</v>
      </c>
      <c r="U5" s="206" t="s">
        <v>46</v>
      </c>
      <c r="V5" s="208" t="s">
        <v>47</v>
      </c>
      <c r="W5" s="198" t="s">
        <v>48</v>
      </c>
      <c r="X5" s="209" t="s">
        <v>49</v>
      </c>
      <c r="Y5" s="177" t="s">
        <v>50</v>
      </c>
    </row>
    <row r="6" spans="1:28" s="5" customFormat="1" ht="35.25" thickTop="1" thickBot="1" x14ac:dyDescent="0.3">
      <c r="A6" s="86" t="s">
        <v>51</v>
      </c>
      <c r="B6" s="86" t="s">
        <v>52</v>
      </c>
      <c r="C6" s="87" t="s">
        <v>53</v>
      </c>
      <c r="D6" s="86" t="s">
        <v>54</v>
      </c>
      <c r="E6" s="86" t="s">
        <v>55</v>
      </c>
      <c r="F6" s="86" t="s">
        <v>56</v>
      </c>
      <c r="G6" s="86" t="s">
        <v>57</v>
      </c>
      <c r="H6" s="2" t="s">
        <v>58</v>
      </c>
      <c r="I6" s="73" t="s">
        <v>59</v>
      </c>
      <c r="J6" s="73"/>
      <c r="K6" s="199"/>
      <c r="L6" s="199"/>
      <c r="M6" s="82" t="s">
        <v>60</v>
      </c>
      <c r="N6" s="3" t="s">
        <v>61</v>
      </c>
      <c r="O6" s="199"/>
      <c r="P6" s="4" t="s">
        <v>62</v>
      </c>
      <c r="Q6" s="82" t="s">
        <v>63</v>
      </c>
      <c r="R6" s="4" t="s">
        <v>64</v>
      </c>
      <c r="S6" s="4" t="s">
        <v>65</v>
      </c>
      <c r="T6" s="205"/>
      <c r="U6" s="207"/>
      <c r="V6" s="198"/>
      <c r="W6" s="199"/>
      <c r="X6" s="198"/>
      <c r="Y6" s="178"/>
    </row>
    <row r="7" spans="1:28" s="1" customFormat="1" ht="18" thickTop="1" thickBot="1" x14ac:dyDescent="0.35">
      <c r="A7" s="7" t="s">
        <v>66</v>
      </c>
      <c r="B7" s="7"/>
      <c r="C7" s="7"/>
      <c r="D7" s="7"/>
      <c r="E7" s="7"/>
      <c r="F7" s="7"/>
      <c r="G7" s="7"/>
      <c r="H7" s="6"/>
      <c r="I7" s="8"/>
      <c r="J7" s="8"/>
      <c r="K7" s="8" t="s">
        <v>67</v>
      </c>
      <c r="L7" s="9">
        <f>+L8+L505+L511+L517+L518</f>
        <v>33440590000</v>
      </c>
      <c r="M7" s="9">
        <f t="shared" ref="M7:U7" si="0">+M8+M505+M511+M517+M518</f>
        <v>12127817306</v>
      </c>
      <c r="N7" s="9">
        <f t="shared" si="0"/>
        <v>1322391334</v>
      </c>
      <c r="O7" s="9">
        <f t="shared" si="0"/>
        <v>44246015972</v>
      </c>
      <c r="P7" s="9">
        <f t="shared" si="0"/>
        <v>5734496082.1202002</v>
      </c>
      <c r="Q7" s="9">
        <f t="shared" si="0"/>
        <v>34971739605.7798</v>
      </c>
      <c r="R7" s="9">
        <f t="shared" si="0"/>
        <v>3539780284.1000004</v>
      </c>
      <c r="S7" s="9">
        <f t="shared" si="0"/>
        <v>0</v>
      </c>
      <c r="T7" s="9">
        <f t="shared" si="0"/>
        <v>44246015972</v>
      </c>
      <c r="U7" s="15">
        <f t="shared" si="0"/>
        <v>47116925452</v>
      </c>
      <c r="V7" s="114">
        <f t="shared" ref="V7:V14" si="1">U7/T7</f>
        <v>1.0648851521867366</v>
      </c>
      <c r="W7" s="9"/>
      <c r="X7" s="173"/>
      <c r="Y7" s="88"/>
      <c r="AA7" s="121" t="s">
        <v>648</v>
      </c>
      <c r="AB7" s="122" t="s">
        <v>648</v>
      </c>
    </row>
    <row r="8" spans="1:28" s="1" customFormat="1" ht="16.5" thickTop="1" thickBot="1" x14ac:dyDescent="0.3">
      <c r="A8" s="7" t="s">
        <v>66</v>
      </c>
      <c r="B8" s="7" t="s">
        <v>66</v>
      </c>
      <c r="C8" s="7"/>
      <c r="D8" s="7"/>
      <c r="E8" s="7"/>
      <c r="F8" s="7"/>
      <c r="G8" s="7"/>
      <c r="H8" s="6"/>
      <c r="I8" s="8"/>
      <c r="J8" s="8"/>
      <c r="K8" s="8" t="s">
        <v>68</v>
      </c>
      <c r="L8" s="9">
        <f>+L9+L227</f>
        <v>31093136000</v>
      </c>
      <c r="M8" s="9">
        <f t="shared" ref="M8:U8" si="2">+M9+M227</f>
        <v>10744425972</v>
      </c>
      <c r="N8" s="9">
        <f t="shared" si="2"/>
        <v>0</v>
      </c>
      <c r="O8" s="9">
        <f t="shared" si="2"/>
        <v>41837561972</v>
      </c>
      <c r="P8" s="9">
        <f t="shared" si="2"/>
        <v>3326042082.1202002</v>
      </c>
      <c r="Q8" s="9">
        <f t="shared" si="2"/>
        <v>34971739605.7798</v>
      </c>
      <c r="R8" s="9">
        <f t="shared" si="2"/>
        <v>3539780284.1000004</v>
      </c>
      <c r="S8" s="9">
        <f t="shared" si="2"/>
        <v>0</v>
      </c>
      <c r="T8" s="9">
        <f t="shared" si="2"/>
        <v>41837561972</v>
      </c>
      <c r="U8" s="15">
        <f t="shared" si="2"/>
        <v>44745089528</v>
      </c>
      <c r="V8" s="114">
        <f t="shared" si="1"/>
        <v>1.0694956259149584</v>
      </c>
      <c r="W8" s="9"/>
      <c r="X8" s="173"/>
      <c r="Y8" s="88"/>
      <c r="AA8" s="122" t="s">
        <v>648</v>
      </c>
    </row>
    <row r="9" spans="1:28" s="81" customFormat="1" ht="16.5" thickTop="1" thickBot="1" x14ac:dyDescent="0.3">
      <c r="A9" s="89">
        <v>1</v>
      </c>
      <c r="B9" s="11" t="s">
        <v>66</v>
      </c>
      <c r="C9" s="11" t="s">
        <v>66</v>
      </c>
      <c r="D9" s="11"/>
      <c r="E9" s="11"/>
      <c r="F9" s="11"/>
      <c r="G9" s="11"/>
      <c r="H9" s="10"/>
      <c r="I9" s="10"/>
      <c r="J9" s="10"/>
      <c r="K9" s="90" t="s">
        <v>69</v>
      </c>
      <c r="L9" s="12">
        <f>+L10+L25</f>
        <v>31093136000</v>
      </c>
      <c r="M9" s="12">
        <f t="shared" ref="M9:U9" si="3">+M10+M25</f>
        <v>10159605365</v>
      </c>
      <c r="N9" s="12">
        <f t="shared" si="3"/>
        <v>0</v>
      </c>
      <c r="O9" s="12">
        <f t="shared" si="3"/>
        <v>41252741365</v>
      </c>
      <c r="P9" s="12">
        <f t="shared" si="3"/>
        <v>3326042082.1202002</v>
      </c>
      <c r="Q9" s="12">
        <f t="shared" si="3"/>
        <v>34386918998.7798</v>
      </c>
      <c r="R9" s="12">
        <f t="shared" si="3"/>
        <v>3539780284.1000004</v>
      </c>
      <c r="S9" s="12">
        <f t="shared" si="3"/>
        <v>0</v>
      </c>
      <c r="T9" s="12">
        <f t="shared" si="3"/>
        <v>41252741365</v>
      </c>
      <c r="U9" s="15">
        <f t="shared" si="3"/>
        <v>44160268921</v>
      </c>
      <c r="V9" s="114">
        <f t="shared" si="1"/>
        <v>1.0704808325409092</v>
      </c>
      <c r="W9" s="12"/>
      <c r="X9" s="174"/>
      <c r="Y9" s="80"/>
    </row>
    <row r="10" spans="1:28" s="1" customFormat="1" ht="16.5" thickTop="1" thickBot="1" x14ac:dyDescent="0.3">
      <c r="A10" s="14">
        <v>1</v>
      </c>
      <c r="B10" s="74" t="s">
        <v>66</v>
      </c>
      <c r="C10" s="74" t="s">
        <v>66</v>
      </c>
      <c r="D10" s="74" t="s">
        <v>70</v>
      </c>
      <c r="E10" s="74"/>
      <c r="F10" s="74"/>
      <c r="G10" s="74"/>
      <c r="H10" s="83"/>
      <c r="I10" s="83"/>
      <c r="J10" s="83"/>
      <c r="K10" s="70" t="s">
        <v>71</v>
      </c>
      <c r="L10" s="15">
        <f>+L11</f>
        <v>2178966100</v>
      </c>
      <c r="M10" s="15">
        <f t="shared" ref="M10:U10" si="4">+M11</f>
        <v>1437898481</v>
      </c>
      <c r="N10" s="15">
        <f t="shared" si="4"/>
        <v>0</v>
      </c>
      <c r="O10" s="15">
        <f>+O11</f>
        <v>3616864581</v>
      </c>
      <c r="P10" s="15">
        <f t="shared" si="4"/>
        <v>308323702.92519999</v>
      </c>
      <c r="Q10" s="15">
        <f t="shared" si="4"/>
        <v>3308540878.0748</v>
      </c>
      <c r="R10" s="15">
        <f t="shared" si="4"/>
        <v>0</v>
      </c>
      <c r="S10" s="15">
        <f t="shared" si="4"/>
        <v>0</v>
      </c>
      <c r="T10" s="15">
        <f t="shared" si="4"/>
        <v>3616864581</v>
      </c>
      <c r="U10" s="15">
        <f t="shared" si="4"/>
        <v>3278086247</v>
      </c>
      <c r="V10" s="114">
        <f t="shared" si="1"/>
        <v>0.90633369693196153</v>
      </c>
      <c r="W10" s="15"/>
      <c r="X10" s="173"/>
      <c r="Y10" s="88"/>
    </row>
    <row r="11" spans="1:28" s="1" customFormat="1" ht="22.5" customHeight="1" thickTop="1" thickBot="1" x14ac:dyDescent="0.3">
      <c r="A11" s="14">
        <v>1</v>
      </c>
      <c r="B11" s="74" t="s">
        <v>66</v>
      </c>
      <c r="C11" s="74" t="s">
        <v>66</v>
      </c>
      <c r="D11" s="74" t="s">
        <v>70</v>
      </c>
      <c r="E11" s="74" t="s">
        <v>70</v>
      </c>
      <c r="F11" s="74"/>
      <c r="G11" s="74"/>
      <c r="H11" s="83"/>
      <c r="I11" s="83"/>
      <c r="J11" s="83"/>
      <c r="K11" s="70" t="s">
        <v>72</v>
      </c>
      <c r="L11" s="15">
        <f>+L12+L21</f>
        <v>2178966100</v>
      </c>
      <c r="M11" s="15">
        <f t="shared" ref="M11:U11" si="5">+M12+M21</f>
        <v>1437898481</v>
      </c>
      <c r="N11" s="15">
        <f t="shared" si="5"/>
        <v>0</v>
      </c>
      <c r="O11" s="15">
        <f t="shared" si="5"/>
        <v>3616864581</v>
      </c>
      <c r="P11" s="15">
        <f t="shared" si="5"/>
        <v>308323702.92519999</v>
      </c>
      <c r="Q11" s="15">
        <f t="shared" si="5"/>
        <v>3308540878.0748</v>
      </c>
      <c r="R11" s="15">
        <f t="shared" si="5"/>
        <v>0</v>
      </c>
      <c r="S11" s="15">
        <f t="shared" si="5"/>
        <v>0</v>
      </c>
      <c r="T11" s="15">
        <f t="shared" si="5"/>
        <v>3616864581</v>
      </c>
      <c r="U11" s="15">
        <f t="shared" si="5"/>
        <v>3278086247</v>
      </c>
      <c r="V11" s="114">
        <f t="shared" si="1"/>
        <v>0.90633369693196153</v>
      </c>
      <c r="W11" s="15"/>
      <c r="X11" s="173"/>
      <c r="Y11" s="88"/>
    </row>
    <row r="12" spans="1:28" s="1" customFormat="1" ht="22.5" customHeight="1" thickTop="1" thickBot="1" x14ac:dyDescent="0.3">
      <c r="A12" s="14">
        <v>1</v>
      </c>
      <c r="B12" s="14">
        <v>1</v>
      </c>
      <c r="C12" s="14">
        <v>1</v>
      </c>
      <c r="D12" s="74" t="s">
        <v>70</v>
      </c>
      <c r="E12" s="74" t="s">
        <v>70</v>
      </c>
      <c r="F12" s="74" t="s">
        <v>73</v>
      </c>
      <c r="G12" s="74"/>
      <c r="H12" s="83"/>
      <c r="I12" s="83"/>
      <c r="J12" s="83"/>
      <c r="K12" s="70" t="s">
        <v>74</v>
      </c>
      <c r="L12" s="15">
        <f>+L13+L17</f>
        <v>2178966100</v>
      </c>
      <c r="M12" s="15">
        <f t="shared" ref="M12:U12" si="6">+M13+M17</f>
        <v>1437898481</v>
      </c>
      <c r="N12" s="15">
        <f t="shared" si="6"/>
        <v>0</v>
      </c>
      <c r="O12" s="15">
        <f t="shared" si="6"/>
        <v>3616864581</v>
      </c>
      <c r="P12" s="15">
        <f t="shared" si="6"/>
        <v>308323702.92519999</v>
      </c>
      <c r="Q12" s="15">
        <f t="shared" si="6"/>
        <v>3308540878.0748</v>
      </c>
      <c r="R12" s="15">
        <f t="shared" si="6"/>
        <v>0</v>
      </c>
      <c r="S12" s="15">
        <f t="shared" si="6"/>
        <v>0</v>
      </c>
      <c r="T12" s="15">
        <f t="shared" si="6"/>
        <v>3616864581</v>
      </c>
      <c r="U12" s="15">
        <f t="shared" si="6"/>
        <v>3278086247</v>
      </c>
      <c r="V12" s="114">
        <f t="shared" si="1"/>
        <v>0.90633369693196153</v>
      </c>
      <c r="W12" s="15"/>
      <c r="X12" s="173"/>
      <c r="Y12" s="88"/>
    </row>
    <row r="13" spans="1:28" ht="22.5" customHeight="1" thickTop="1" thickBot="1" x14ac:dyDescent="0.3">
      <c r="A13" s="14">
        <v>1</v>
      </c>
      <c r="B13" s="14">
        <v>1</v>
      </c>
      <c r="C13" s="14">
        <v>1</v>
      </c>
      <c r="D13" s="74" t="s">
        <v>70</v>
      </c>
      <c r="E13" s="74" t="s">
        <v>70</v>
      </c>
      <c r="F13" s="74" t="s">
        <v>73</v>
      </c>
      <c r="G13" s="74" t="s">
        <v>70</v>
      </c>
      <c r="H13" s="74"/>
      <c r="I13" s="74"/>
      <c r="J13" s="74"/>
      <c r="K13" s="71" t="s">
        <v>75</v>
      </c>
      <c r="L13" s="15">
        <f>SUBTOTAL(9,L14:L16)</f>
        <v>960076701</v>
      </c>
      <c r="M13" s="15">
        <f t="shared" ref="M13:U13" si="7">SUBTOTAL(9,M14:M16)</f>
        <v>1437898481</v>
      </c>
      <c r="N13" s="15">
        <f t="shared" si="7"/>
        <v>0</v>
      </c>
      <c r="O13" s="15">
        <f t="shared" si="7"/>
        <v>2397975182</v>
      </c>
      <c r="P13" s="15">
        <f t="shared" si="7"/>
        <v>196877017.21000001</v>
      </c>
      <c r="Q13" s="15">
        <f t="shared" si="7"/>
        <v>2201098164.79</v>
      </c>
      <c r="R13" s="15">
        <f t="shared" si="7"/>
        <v>0</v>
      </c>
      <c r="S13" s="15">
        <f t="shared" si="7"/>
        <v>0</v>
      </c>
      <c r="T13" s="15">
        <f t="shared" si="7"/>
        <v>2397975182</v>
      </c>
      <c r="U13" s="15">
        <f t="shared" si="7"/>
        <v>2161436875</v>
      </c>
      <c r="V13" s="114">
        <f t="shared" si="1"/>
        <v>0.90135915134754718</v>
      </c>
      <c r="W13" s="15"/>
      <c r="X13" s="173" t="s">
        <v>701</v>
      </c>
      <c r="Y13" s="88" t="s">
        <v>694</v>
      </c>
    </row>
    <row r="14" spans="1:28" ht="22.5" customHeight="1" thickTop="1" thickBot="1" x14ac:dyDescent="0.35">
      <c r="A14" s="14">
        <v>1</v>
      </c>
      <c r="B14" s="14">
        <v>1</v>
      </c>
      <c r="C14" s="14">
        <v>1</v>
      </c>
      <c r="D14" s="74" t="s">
        <v>70</v>
      </c>
      <c r="E14" s="74" t="s">
        <v>70</v>
      </c>
      <c r="F14" s="74" t="s">
        <v>73</v>
      </c>
      <c r="G14" s="74" t="s">
        <v>70</v>
      </c>
      <c r="H14" s="74" t="s">
        <v>66</v>
      </c>
      <c r="I14" s="74"/>
      <c r="J14" s="74"/>
      <c r="K14" s="71" t="s">
        <v>76</v>
      </c>
      <c r="L14" s="115">
        <v>751474794</v>
      </c>
      <c r="M14" s="115">
        <v>1437898481</v>
      </c>
      <c r="N14" s="15"/>
      <c r="O14" s="15">
        <f>+L14+M14-N14</f>
        <v>2189373275</v>
      </c>
      <c r="P14" s="15">
        <f>+O14*7.64/100+91729</f>
        <v>167359847.21000001</v>
      </c>
      <c r="Q14" s="15">
        <f>+O14-P14</f>
        <v>2022013427.79</v>
      </c>
      <c r="R14" s="15"/>
      <c r="S14" s="15"/>
      <c r="T14" s="15">
        <f>+O14</f>
        <v>2189373275</v>
      </c>
      <c r="U14" s="116">
        <v>1860045921</v>
      </c>
      <c r="V14" s="114">
        <f t="shared" si="1"/>
        <v>0.84957916598301397</v>
      </c>
      <c r="W14" s="15"/>
      <c r="X14" s="173"/>
      <c r="Y14" s="88"/>
    </row>
    <row r="15" spans="1:28" ht="22.5" customHeight="1" thickTop="1" thickBot="1" x14ac:dyDescent="0.35">
      <c r="A15" s="14">
        <v>1</v>
      </c>
      <c r="B15" s="14">
        <v>1</v>
      </c>
      <c r="C15" s="14">
        <v>1</v>
      </c>
      <c r="D15" s="74" t="s">
        <v>70</v>
      </c>
      <c r="E15" s="74" t="s">
        <v>70</v>
      </c>
      <c r="F15" s="74" t="s">
        <v>73</v>
      </c>
      <c r="G15" s="74" t="s">
        <v>70</v>
      </c>
      <c r="H15" s="74" t="s">
        <v>77</v>
      </c>
      <c r="I15" s="74"/>
      <c r="J15" s="74"/>
      <c r="K15" s="71" t="s">
        <v>78</v>
      </c>
      <c r="L15" s="115">
        <v>0</v>
      </c>
      <c r="M15" s="115">
        <v>0</v>
      </c>
      <c r="N15" s="15"/>
      <c r="O15" s="15">
        <f t="shared" ref="O15:O16" si="8">+L15+M15-N15</f>
        <v>0</v>
      </c>
      <c r="P15" s="15">
        <v>0</v>
      </c>
      <c r="Q15" s="15"/>
      <c r="R15" s="15"/>
      <c r="S15" s="15"/>
      <c r="T15" s="15"/>
      <c r="U15" s="15"/>
      <c r="V15" s="114" t="s">
        <v>648</v>
      </c>
      <c r="W15" s="15"/>
      <c r="X15" s="173"/>
      <c r="Y15" s="88"/>
    </row>
    <row r="16" spans="1:28" ht="22.5" customHeight="1" thickTop="1" thickBot="1" x14ac:dyDescent="0.35">
      <c r="A16" s="14">
        <v>1</v>
      </c>
      <c r="B16" s="14">
        <v>1</v>
      </c>
      <c r="C16" s="14">
        <v>1</v>
      </c>
      <c r="D16" s="74" t="s">
        <v>70</v>
      </c>
      <c r="E16" s="74" t="s">
        <v>70</v>
      </c>
      <c r="F16" s="74" t="s">
        <v>73</v>
      </c>
      <c r="G16" s="74" t="s">
        <v>70</v>
      </c>
      <c r="H16" s="74" t="s">
        <v>79</v>
      </c>
      <c r="I16" s="74"/>
      <c r="J16" s="74"/>
      <c r="K16" s="71" t="s">
        <v>80</v>
      </c>
      <c r="L16" s="15">
        <v>208601907</v>
      </c>
      <c r="M16" s="15"/>
      <c r="N16" s="15"/>
      <c r="O16" s="15">
        <f t="shared" si="8"/>
        <v>208601907</v>
      </c>
      <c r="P16" s="15">
        <v>29517170</v>
      </c>
      <c r="Q16" s="15">
        <f>+O16-P16</f>
        <v>179084737</v>
      </c>
      <c r="R16" s="15"/>
      <c r="S16" s="15"/>
      <c r="T16" s="15">
        <f>+O16</f>
        <v>208601907</v>
      </c>
      <c r="U16" s="116">
        <v>301390954</v>
      </c>
      <c r="V16" s="114">
        <f>U16/T16</f>
        <v>1.4448139920408303</v>
      </c>
      <c r="W16" s="15"/>
      <c r="X16" s="173"/>
      <c r="Y16" s="88"/>
    </row>
    <row r="17" spans="1:25" ht="22.5" customHeight="1" thickTop="1" thickBot="1" x14ac:dyDescent="0.3">
      <c r="A17" s="14">
        <v>1</v>
      </c>
      <c r="B17" s="14">
        <v>1</v>
      </c>
      <c r="C17" s="14">
        <v>1</v>
      </c>
      <c r="D17" s="74" t="s">
        <v>70</v>
      </c>
      <c r="E17" s="74" t="s">
        <v>70</v>
      </c>
      <c r="F17" s="74" t="s">
        <v>73</v>
      </c>
      <c r="G17" s="74" t="s">
        <v>81</v>
      </c>
      <c r="H17" s="74"/>
      <c r="I17" s="74"/>
      <c r="J17" s="74"/>
      <c r="K17" s="71" t="s">
        <v>82</v>
      </c>
      <c r="L17" s="16">
        <f>SUBTOTAL(9,L18:L20)</f>
        <v>1218889399</v>
      </c>
      <c r="M17" s="16">
        <f t="shared" ref="M17:U17" si="9">SUBTOTAL(9,M18:M20)</f>
        <v>0</v>
      </c>
      <c r="N17" s="16">
        <f t="shared" si="9"/>
        <v>0</v>
      </c>
      <c r="O17" s="16">
        <f t="shared" si="9"/>
        <v>1218889399</v>
      </c>
      <c r="P17" s="16">
        <f t="shared" si="9"/>
        <v>111446685.71519999</v>
      </c>
      <c r="Q17" s="16">
        <f t="shared" si="9"/>
        <v>1107442713.2848001</v>
      </c>
      <c r="R17" s="16">
        <f t="shared" si="9"/>
        <v>0</v>
      </c>
      <c r="S17" s="16">
        <f t="shared" si="9"/>
        <v>0</v>
      </c>
      <c r="T17" s="16">
        <f>+O17</f>
        <v>1218889399</v>
      </c>
      <c r="U17" s="16">
        <f t="shared" si="9"/>
        <v>1116649372</v>
      </c>
      <c r="V17" s="114">
        <f>U17/T17</f>
        <v>0.91612034112046614</v>
      </c>
      <c r="W17" s="16"/>
      <c r="X17" s="173"/>
      <c r="Y17" s="88"/>
    </row>
    <row r="18" spans="1:25" ht="22.5" customHeight="1" thickTop="1" thickBot="1" x14ac:dyDescent="0.35">
      <c r="A18" s="14">
        <v>1</v>
      </c>
      <c r="B18" s="14">
        <v>1</v>
      </c>
      <c r="C18" s="14">
        <v>1</v>
      </c>
      <c r="D18" s="74" t="s">
        <v>70</v>
      </c>
      <c r="E18" s="74" t="s">
        <v>70</v>
      </c>
      <c r="F18" s="74" t="s">
        <v>73</v>
      </c>
      <c r="G18" s="74" t="s">
        <v>81</v>
      </c>
      <c r="H18" s="74" t="s">
        <v>66</v>
      </c>
      <c r="I18" s="74"/>
      <c r="J18" s="74"/>
      <c r="K18" s="71" t="s">
        <v>83</v>
      </c>
      <c r="L18" s="115">
        <v>937421868</v>
      </c>
      <c r="M18" s="16"/>
      <c r="N18" s="16"/>
      <c r="O18" s="15">
        <f>+L18+M18-N18</f>
        <v>937421868</v>
      </c>
      <c r="P18" s="16">
        <f>+O18*7.64/100</f>
        <v>71619030.715199992</v>
      </c>
      <c r="Q18" s="16">
        <f>+O18-P18</f>
        <v>865802837.28480005</v>
      </c>
      <c r="R18" s="16"/>
      <c r="S18" s="16"/>
      <c r="T18" s="16">
        <f>+O18</f>
        <v>937421868</v>
      </c>
      <c r="U18" s="116">
        <v>737271382</v>
      </c>
      <c r="V18" s="114">
        <f>U18/T18</f>
        <v>0.78648835403528261</v>
      </c>
      <c r="W18" s="16"/>
      <c r="X18" s="173"/>
      <c r="Y18" s="88"/>
    </row>
    <row r="19" spans="1:25" ht="22.5" customHeight="1" thickTop="1" thickBot="1" x14ac:dyDescent="0.3">
      <c r="A19" s="14">
        <v>1</v>
      </c>
      <c r="B19" s="14">
        <v>1</v>
      </c>
      <c r="C19" s="14">
        <v>1</v>
      </c>
      <c r="D19" s="74" t="s">
        <v>70</v>
      </c>
      <c r="E19" s="74" t="s">
        <v>70</v>
      </c>
      <c r="F19" s="74" t="s">
        <v>73</v>
      </c>
      <c r="G19" s="74" t="s">
        <v>81</v>
      </c>
      <c r="H19" s="74" t="s">
        <v>77</v>
      </c>
      <c r="I19" s="74"/>
      <c r="J19" s="74"/>
      <c r="K19" s="71" t="s">
        <v>84</v>
      </c>
      <c r="L19" s="16"/>
      <c r="M19" s="16"/>
      <c r="N19" s="16"/>
      <c r="O19" s="15">
        <f>+L19+M19-N19</f>
        <v>0</v>
      </c>
      <c r="P19" s="16"/>
      <c r="Q19" s="16">
        <v>0</v>
      </c>
      <c r="R19" s="16"/>
      <c r="S19" s="16"/>
      <c r="T19" s="16"/>
      <c r="U19" s="16"/>
      <c r="V19" s="114" t="s">
        <v>648</v>
      </c>
      <c r="W19" s="16"/>
      <c r="X19" s="173"/>
      <c r="Y19" s="88"/>
    </row>
    <row r="20" spans="1:25" ht="22.5" customHeight="1" thickTop="1" thickBot="1" x14ac:dyDescent="0.35">
      <c r="A20" s="14">
        <v>1</v>
      </c>
      <c r="B20" s="14">
        <v>1</v>
      </c>
      <c r="C20" s="14">
        <v>1</v>
      </c>
      <c r="D20" s="74" t="s">
        <v>70</v>
      </c>
      <c r="E20" s="74" t="s">
        <v>70</v>
      </c>
      <c r="F20" s="74" t="s">
        <v>73</v>
      </c>
      <c r="G20" s="74" t="s">
        <v>81</v>
      </c>
      <c r="H20" s="74" t="s">
        <v>79</v>
      </c>
      <c r="I20" s="74"/>
      <c r="J20" s="74"/>
      <c r="K20" s="71" t="s">
        <v>85</v>
      </c>
      <c r="L20" s="115">
        <v>281467531</v>
      </c>
      <c r="M20" s="16"/>
      <c r="N20" s="16"/>
      <c r="O20" s="15">
        <f>+L20+M20-N20</f>
        <v>281467531</v>
      </c>
      <c r="P20" s="16">
        <v>39827655</v>
      </c>
      <c r="Q20" s="16">
        <f>+O20-P20</f>
        <v>241639876</v>
      </c>
      <c r="R20" s="16"/>
      <c r="S20" s="16"/>
      <c r="T20" s="16">
        <f>+O20</f>
        <v>281467531</v>
      </c>
      <c r="U20" s="116">
        <v>379377990</v>
      </c>
      <c r="V20" s="114">
        <f>U20/T20</f>
        <v>1.347857028667367</v>
      </c>
      <c r="W20" s="16"/>
      <c r="X20" s="173"/>
      <c r="Y20" s="88"/>
    </row>
    <row r="21" spans="1:25" ht="22.5" customHeight="1" thickTop="1" thickBot="1" x14ac:dyDescent="0.3">
      <c r="A21" s="14">
        <v>1</v>
      </c>
      <c r="B21" s="14">
        <v>1</v>
      </c>
      <c r="C21" s="14">
        <v>1</v>
      </c>
      <c r="D21" s="74" t="s">
        <v>70</v>
      </c>
      <c r="E21" s="74" t="s">
        <v>70</v>
      </c>
      <c r="F21" s="74" t="s">
        <v>86</v>
      </c>
      <c r="G21" s="91"/>
      <c r="H21" s="74"/>
      <c r="I21" s="74"/>
      <c r="J21" s="74"/>
      <c r="K21" s="71" t="s">
        <v>87</v>
      </c>
      <c r="L21" s="16">
        <f>SUBTOTAL(9,L22:L24)</f>
        <v>0</v>
      </c>
      <c r="M21" s="16">
        <f t="shared" ref="M21:U21" si="10">SUBTOTAL(9,M22:M24)</f>
        <v>0</v>
      </c>
      <c r="N21" s="16">
        <f t="shared" si="10"/>
        <v>0</v>
      </c>
      <c r="O21" s="16">
        <f t="shared" si="10"/>
        <v>0</v>
      </c>
      <c r="P21" s="16">
        <f t="shared" si="10"/>
        <v>0</v>
      </c>
      <c r="Q21" s="16">
        <f t="shared" si="10"/>
        <v>0</v>
      </c>
      <c r="R21" s="16">
        <f t="shared" si="10"/>
        <v>0</v>
      </c>
      <c r="S21" s="16">
        <f t="shared" si="10"/>
        <v>0</v>
      </c>
      <c r="T21" s="16">
        <f t="shared" si="10"/>
        <v>0</v>
      </c>
      <c r="U21" s="16">
        <f t="shared" si="10"/>
        <v>0</v>
      </c>
      <c r="V21" s="114" t="s">
        <v>648</v>
      </c>
      <c r="W21" s="16"/>
      <c r="X21" s="173"/>
      <c r="Y21" s="88"/>
    </row>
    <row r="22" spans="1:25" ht="22.5" customHeight="1" thickTop="1" thickBot="1" x14ac:dyDescent="0.3">
      <c r="A22" s="14">
        <v>1</v>
      </c>
      <c r="B22" s="14">
        <v>1</v>
      </c>
      <c r="C22" s="14">
        <v>1</v>
      </c>
      <c r="D22" s="74" t="s">
        <v>70</v>
      </c>
      <c r="E22" s="74" t="s">
        <v>70</v>
      </c>
      <c r="F22" s="74" t="s">
        <v>86</v>
      </c>
      <c r="G22" s="91">
        <v>1</v>
      </c>
      <c r="H22" s="74"/>
      <c r="I22" s="74"/>
      <c r="J22" s="74"/>
      <c r="K22" s="71" t="s">
        <v>88</v>
      </c>
      <c r="L22" s="16"/>
      <c r="M22" s="16"/>
      <c r="N22" s="16"/>
      <c r="O22" s="15">
        <f>+L22+M22-N22</f>
        <v>0</v>
      </c>
      <c r="P22" s="16">
        <v>0</v>
      </c>
      <c r="Q22" s="16">
        <v>0</v>
      </c>
      <c r="R22" s="16"/>
      <c r="S22" s="16"/>
      <c r="T22" s="16"/>
      <c r="U22" s="16"/>
      <c r="V22" s="114" t="s">
        <v>648</v>
      </c>
      <c r="W22" s="16"/>
      <c r="X22" s="173"/>
      <c r="Y22" s="88"/>
    </row>
    <row r="23" spans="1:25" ht="22.5" customHeight="1" thickTop="1" thickBot="1" x14ac:dyDescent="0.3">
      <c r="A23" s="14">
        <v>1</v>
      </c>
      <c r="B23" s="14">
        <v>1</v>
      </c>
      <c r="C23" s="14">
        <v>1</v>
      </c>
      <c r="D23" s="74" t="s">
        <v>70</v>
      </c>
      <c r="E23" s="74" t="s">
        <v>70</v>
      </c>
      <c r="F23" s="74" t="s">
        <v>86</v>
      </c>
      <c r="G23" s="91">
        <v>2</v>
      </c>
      <c r="H23" s="74"/>
      <c r="I23" s="74"/>
      <c r="J23" s="74"/>
      <c r="K23" s="71" t="s">
        <v>89</v>
      </c>
      <c r="L23" s="16"/>
      <c r="M23" s="16"/>
      <c r="N23" s="16"/>
      <c r="O23" s="15">
        <f>+L23+M23-N23</f>
        <v>0</v>
      </c>
      <c r="P23" s="16">
        <v>0</v>
      </c>
      <c r="Q23" s="16"/>
      <c r="R23" s="16"/>
      <c r="S23" s="16"/>
      <c r="T23" s="16"/>
      <c r="U23" s="16"/>
      <c r="V23" s="114" t="s">
        <v>648</v>
      </c>
      <c r="W23" s="16"/>
      <c r="X23" s="173"/>
      <c r="Y23" s="88"/>
    </row>
    <row r="24" spans="1:25" ht="22.5" customHeight="1" thickTop="1" thickBot="1" x14ac:dyDescent="0.3">
      <c r="A24" s="14">
        <v>1</v>
      </c>
      <c r="B24" s="14">
        <v>1</v>
      </c>
      <c r="C24" s="14">
        <v>1</v>
      </c>
      <c r="D24" s="74" t="s">
        <v>70</v>
      </c>
      <c r="E24" s="74" t="s">
        <v>70</v>
      </c>
      <c r="F24" s="74" t="s">
        <v>86</v>
      </c>
      <c r="G24" s="91">
        <v>3</v>
      </c>
      <c r="H24" s="74"/>
      <c r="I24" s="74"/>
      <c r="J24" s="74"/>
      <c r="K24" s="71" t="s">
        <v>90</v>
      </c>
      <c r="L24" s="16"/>
      <c r="M24" s="16"/>
      <c r="N24" s="16"/>
      <c r="O24" s="15">
        <f>+L24+M24-N24</f>
        <v>0</v>
      </c>
      <c r="P24" s="16"/>
      <c r="Q24" s="16"/>
      <c r="R24" s="16"/>
      <c r="S24" s="16"/>
      <c r="T24" s="16"/>
      <c r="U24" s="16"/>
      <c r="V24" s="114" t="s">
        <v>648</v>
      </c>
      <c r="W24" s="16"/>
      <c r="X24" s="173"/>
      <c r="Y24" s="88"/>
    </row>
    <row r="25" spans="1:25" s="1" customFormat="1" ht="22.5" customHeight="1" thickTop="1" thickBot="1" x14ac:dyDescent="0.3">
      <c r="A25" s="14">
        <v>1</v>
      </c>
      <c r="B25" s="74" t="s">
        <v>66</v>
      </c>
      <c r="C25" s="74" t="s">
        <v>66</v>
      </c>
      <c r="D25" s="74" t="s">
        <v>81</v>
      </c>
      <c r="E25" s="74"/>
      <c r="F25" s="74"/>
      <c r="G25" s="91"/>
      <c r="H25" s="83"/>
      <c r="I25" s="83"/>
      <c r="J25" s="83"/>
      <c r="K25" s="70" t="s">
        <v>91</v>
      </c>
      <c r="L25" s="15">
        <f>+L26+L37+L78+L101+L187</f>
        <v>28914169900</v>
      </c>
      <c r="M25" s="15">
        <f t="shared" ref="M25:U25" si="11">+M26+M37+M78+M101+M187</f>
        <v>8721706884</v>
      </c>
      <c r="N25" s="15">
        <f t="shared" si="11"/>
        <v>0</v>
      </c>
      <c r="O25" s="15">
        <f t="shared" si="11"/>
        <v>37635876784</v>
      </c>
      <c r="P25" s="15">
        <f t="shared" si="11"/>
        <v>3017718379.1950002</v>
      </c>
      <c r="Q25" s="15">
        <f t="shared" si="11"/>
        <v>31078378120.705002</v>
      </c>
      <c r="R25" s="15">
        <f t="shared" si="11"/>
        <v>3539780284.1000004</v>
      </c>
      <c r="S25" s="15">
        <f t="shared" si="11"/>
        <v>0</v>
      </c>
      <c r="T25" s="15">
        <f t="shared" si="11"/>
        <v>37635876784</v>
      </c>
      <c r="U25" s="15">
        <f t="shared" si="11"/>
        <v>40882182674</v>
      </c>
      <c r="V25" s="114">
        <f t="shared" ref="V25:V30" si="12">U25/T25</f>
        <v>1.0862556200997047</v>
      </c>
      <c r="W25" s="15"/>
      <c r="X25" s="173"/>
      <c r="Y25" s="88"/>
    </row>
    <row r="26" spans="1:25" ht="22.5" customHeight="1" thickTop="1" thickBot="1" x14ac:dyDescent="0.3">
      <c r="A26" s="14">
        <v>1</v>
      </c>
      <c r="B26" s="74" t="s">
        <v>66</v>
      </c>
      <c r="C26" s="74" t="s">
        <v>66</v>
      </c>
      <c r="D26" s="74" t="s">
        <v>81</v>
      </c>
      <c r="E26" s="74" t="s">
        <v>70</v>
      </c>
      <c r="F26" s="74"/>
      <c r="G26" s="91"/>
      <c r="H26" s="74"/>
      <c r="I26" s="74"/>
      <c r="J26" s="74"/>
      <c r="K26" s="71" t="s">
        <v>92</v>
      </c>
      <c r="L26" s="16">
        <f>+L27</f>
        <v>12973673382</v>
      </c>
      <c r="M26" s="16">
        <f t="shared" ref="M26:U27" si="13">+M27</f>
        <v>4905701838</v>
      </c>
      <c r="N26" s="16">
        <f t="shared" si="13"/>
        <v>0</v>
      </c>
      <c r="O26" s="16">
        <f t="shared" si="13"/>
        <v>17879375220</v>
      </c>
      <c r="P26" s="16">
        <f t="shared" si="13"/>
        <v>1644646470.2000003</v>
      </c>
      <c r="Q26" s="16">
        <f t="shared" si="13"/>
        <v>13559438391.4</v>
      </c>
      <c r="R26" s="16">
        <f t="shared" si="13"/>
        <v>2675290358.4000001</v>
      </c>
      <c r="S26" s="16">
        <f t="shared" si="13"/>
        <v>0</v>
      </c>
      <c r="T26" s="16">
        <f t="shared" si="13"/>
        <v>17879375220</v>
      </c>
      <c r="U26" s="16">
        <f t="shared" si="13"/>
        <v>19289869159</v>
      </c>
      <c r="V26" s="114">
        <f t="shared" si="12"/>
        <v>1.0788894422564728</v>
      </c>
      <c r="W26" s="16"/>
      <c r="X26" s="173" t="s">
        <v>702</v>
      </c>
      <c r="Y26" s="88" t="s">
        <v>695</v>
      </c>
    </row>
    <row r="27" spans="1:25" ht="22.5" customHeight="1" thickTop="1" thickBot="1" x14ac:dyDescent="0.3">
      <c r="A27" s="14">
        <v>1</v>
      </c>
      <c r="B27" s="74" t="s">
        <v>66</v>
      </c>
      <c r="C27" s="74" t="s">
        <v>66</v>
      </c>
      <c r="D27" s="74" t="s">
        <v>81</v>
      </c>
      <c r="E27" s="74" t="s">
        <v>70</v>
      </c>
      <c r="F27" s="74" t="s">
        <v>93</v>
      </c>
      <c r="G27" s="91"/>
      <c r="H27" s="74"/>
      <c r="I27" s="74"/>
      <c r="J27" s="74"/>
      <c r="K27" s="71" t="s">
        <v>94</v>
      </c>
      <c r="L27" s="16">
        <f>+L28</f>
        <v>12973673382</v>
      </c>
      <c r="M27" s="16">
        <f t="shared" si="13"/>
        <v>4905701838</v>
      </c>
      <c r="N27" s="16">
        <f t="shared" si="13"/>
        <v>0</v>
      </c>
      <c r="O27" s="16">
        <f t="shared" si="13"/>
        <v>17879375220</v>
      </c>
      <c r="P27" s="16">
        <f t="shared" si="13"/>
        <v>1644646470.2000003</v>
      </c>
      <c r="Q27" s="16">
        <f t="shared" si="13"/>
        <v>13559438391.4</v>
      </c>
      <c r="R27" s="16">
        <f t="shared" si="13"/>
        <v>2675290358.4000001</v>
      </c>
      <c r="S27" s="16">
        <f t="shared" si="13"/>
        <v>0</v>
      </c>
      <c r="T27" s="16">
        <f t="shared" si="13"/>
        <v>17879375220</v>
      </c>
      <c r="U27" s="16">
        <f t="shared" si="13"/>
        <v>19289869159</v>
      </c>
      <c r="V27" s="114">
        <f t="shared" si="12"/>
        <v>1.0788894422564728</v>
      </c>
      <c r="W27" s="16"/>
      <c r="X27" s="173"/>
      <c r="Y27" s="88"/>
    </row>
    <row r="28" spans="1:25" ht="22.5" customHeight="1" thickTop="1" thickBot="1" x14ac:dyDescent="0.3">
      <c r="A28" s="14">
        <v>1</v>
      </c>
      <c r="B28" s="74" t="s">
        <v>66</v>
      </c>
      <c r="C28" s="74" t="s">
        <v>66</v>
      </c>
      <c r="D28" s="74" t="s">
        <v>81</v>
      </c>
      <c r="E28" s="74" t="s">
        <v>70</v>
      </c>
      <c r="F28" s="74" t="s">
        <v>93</v>
      </c>
      <c r="G28" s="91">
        <v>64</v>
      </c>
      <c r="H28" s="74"/>
      <c r="I28" s="74"/>
      <c r="J28" s="74"/>
      <c r="K28" s="71" t="s">
        <v>95</v>
      </c>
      <c r="L28" s="16">
        <f>+L29+L33</f>
        <v>12973673382</v>
      </c>
      <c r="M28" s="16">
        <f t="shared" ref="M28:U28" si="14">+M29+M33</f>
        <v>4905701838</v>
      </c>
      <c r="N28" s="16">
        <f t="shared" si="14"/>
        <v>0</v>
      </c>
      <c r="O28" s="16">
        <f t="shared" si="14"/>
        <v>17879375220</v>
      </c>
      <c r="P28" s="16">
        <f t="shared" si="14"/>
        <v>1644646470.2000003</v>
      </c>
      <c r="Q28" s="16">
        <f t="shared" si="14"/>
        <v>13559438391.4</v>
      </c>
      <c r="R28" s="16">
        <f t="shared" si="14"/>
        <v>2675290358.4000001</v>
      </c>
      <c r="S28" s="16">
        <f t="shared" si="14"/>
        <v>0</v>
      </c>
      <c r="T28" s="16">
        <f t="shared" si="14"/>
        <v>17879375220</v>
      </c>
      <c r="U28" s="16">
        <f t="shared" si="14"/>
        <v>19289869159</v>
      </c>
      <c r="V28" s="114">
        <f t="shared" si="12"/>
        <v>1.0788894422564728</v>
      </c>
      <c r="W28" s="16"/>
      <c r="X28" s="173"/>
      <c r="Y28" s="88"/>
    </row>
    <row r="29" spans="1:25" ht="22.5" customHeight="1" thickTop="1" thickBot="1" x14ac:dyDescent="0.3">
      <c r="A29" s="14">
        <v>1</v>
      </c>
      <c r="B29" s="74" t="s">
        <v>66</v>
      </c>
      <c r="C29" s="74" t="s">
        <v>66</v>
      </c>
      <c r="D29" s="74" t="s">
        <v>81</v>
      </c>
      <c r="E29" s="74" t="s">
        <v>70</v>
      </c>
      <c r="F29" s="74" t="s">
        <v>93</v>
      </c>
      <c r="G29" s="91">
        <v>64</v>
      </c>
      <c r="H29" s="74" t="s">
        <v>70</v>
      </c>
      <c r="I29" s="74"/>
      <c r="J29" s="74"/>
      <c r="K29" s="71" t="s">
        <v>96</v>
      </c>
      <c r="L29" s="16">
        <f>SUBTOTAL(9,L30:L32)</f>
        <v>12973673382</v>
      </c>
      <c r="M29" s="16">
        <f t="shared" ref="M29:U29" si="15">SUBTOTAL(9,M30:M32)</f>
        <v>4905701838</v>
      </c>
      <c r="N29" s="16">
        <f t="shared" si="15"/>
        <v>0</v>
      </c>
      <c r="O29" s="16">
        <f t="shared" si="15"/>
        <v>17879375220</v>
      </c>
      <c r="P29" s="16">
        <f t="shared" si="15"/>
        <v>1644646470.2000003</v>
      </c>
      <c r="Q29" s="16">
        <f t="shared" si="15"/>
        <v>13559438391.4</v>
      </c>
      <c r="R29" s="16">
        <f t="shared" si="15"/>
        <v>2675290358.4000001</v>
      </c>
      <c r="S29" s="16">
        <f t="shared" si="15"/>
        <v>0</v>
      </c>
      <c r="T29" s="16">
        <f t="shared" si="15"/>
        <v>17879375220</v>
      </c>
      <c r="U29" s="16">
        <f t="shared" si="15"/>
        <v>19289869159</v>
      </c>
      <c r="V29" s="114">
        <f t="shared" si="12"/>
        <v>1.0788894422564728</v>
      </c>
      <c r="W29" s="16"/>
      <c r="X29" s="173"/>
      <c r="Y29" s="88"/>
    </row>
    <row r="30" spans="1:25" ht="22.5" customHeight="1" thickTop="1" thickBot="1" x14ac:dyDescent="0.3">
      <c r="A30" s="14">
        <v>1</v>
      </c>
      <c r="B30" s="74" t="s">
        <v>66</v>
      </c>
      <c r="C30" s="74" t="s">
        <v>66</v>
      </c>
      <c r="D30" s="74" t="s">
        <v>81</v>
      </c>
      <c r="E30" s="74" t="s">
        <v>70</v>
      </c>
      <c r="F30" s="74" t="s">
        <v>93</v>
      </c>
      <c r="G30" s="91">
        <v>64</v>
      </c>
      <c r="H30" s="74" t="s">
        <v>70</v>
      </c>
      <c r="I30" s="74" t="s">
        <v>66</v>
      </c>
      <c r="J30" s="74"/>
      <c r="K30" s="71" t="s">
        <v>97</v>
      </c>
      <c r="L30" s="112">
        <f>9561691068+63000000</f>
        <v>9624691068</v>
      </c>
      <c r="M30" s="112">
        <v>4091260098</v>
      </c>
      <c r="N30" s="112"/>
      <c r="O30" s="112">
        <f t="shared" ref="O30:O31" si="16">L30+M30-N30</f>
        <v>13715951166</v>
      </c>
      <c r="P30" s="112">
        <f>+L30*0.1-10479198+357758331-1</f>
        <v>1309748238.8000002</v>
      </c>
      <c r="Q30" s="112">
        <f>+O30-P30-R30</f>
        <v>10400709031.6</v>
      </c>
      <c r="R30" s="112">
        <f>+L30*0.2+10479199-5+70076488</f>
        <v>2005493895.6000001</v>
      </c>
      <c r="S30" s="112"/>
      <c r="T30" s="112">
        <f>+O30</f>
        <v>13715951166</v>
      </c>
      <c r="U30" s="16">
        <f>13547498250+177568</f>
        <v>13547675818</v>
      </c>
      <c r="V30" s="114">
        <f t="shared" si="12"/>
        <v>0.98773141242897311</v>
      </c>
      <c r="W30" s="16"/>
      <c r="X30" s="173"/>
      <c r="Y30" s="88"/>
    </row>
    <row r="31" spans="1:25" ht="22.5" customHeight="1" thickTop="1" thickBot="1" x14ac:dyDescent="0.3">
      <c r="A31" s="14">
        <v>1</v>
      </c>
      <c r="B31" s="74" t="s">
        <v>66</v>
      </c>
      <c r="C31" s="74" t="s">
        <v>66</v>
      </c>
      <c r="D31" s="74" t="s">
        <v>81</v>
      </c>
      <c r="E31" s="74" t="s">
        <v>70</v>
      </c>
      <c r="F31" s="74" t="s">
        <v>93</v>
      </c>
      <c r="G31" s="91">
        <v>64</v>
      </c>
      <c r="H31" s="74" t="s">
        <v>70</v>
      </c>
      <c r="I31" s="74" t="s">
        <v>77</v>
      </c>
      <c r="J31" s="74"/>
      <c r="K31" s="71" t="s">
        <v>98</v>
      </c>
      <c r="L31" s="112">
        <v>0</v>
      </c>
      <c r="M31" s="112">
        <v>0</v>
      </c>
      <c r="N31" s="112"/>
      <c r="O31" s="112">
        <f t="shared" si="16"/>
        <v>0</v>
      </c>
      <c r="P31" s="112">
        <f>+L31*0.1</f>
        <v>0</v>
      </c>
      <c r="Q31" s="112">
        <f>+O31-P31-R31</f>
        <v>0</v>
      </c>
      <c r="R31" s="112">
        <f>+L31*0.2</f>
        <v>0</v>
      </c>
      <c r="S31" s="112"/>
      <c r="T31" s="112">
        <f>+O31</f>
        <v>0</v>
      </c>
      <c r="U31" s="16">
        <v>0</v>
      </c>
      <c r="V31" s="114" t="s">
        <v>648</v>
      </c>
      <c r="W31" s="16"/>
      <c r="X31" s="173"/>
      <c r="Y31" s="88"/>
    </row>
    <row r="32" spans="1:25" ht="22.5" customHeight="1" thickTop="1" thickBot="1" x14ac:dyDescent="0.3">
      <c r="A32" s="14">
        <v>1</v>
      </c>
      <c r="B32" s="74" t="s">
        <v>66</v>
      </c>
      <c r="C32" s="74" t="s">
        <v>66</v>
      </c>
      <c r="D32" s="74" t="s">
        <v>81</v>
      </c>
      <c r="E32" s="74" t="s">
        <v>70</v>
      </c>
      <c r="F32" s="74" t="s">
        <v>93</v>
      </c>
      <c r="G32" s="91">
        <v>64</v>
      </c>
      <c r="H32" s="74" t="s">
        <v>70</v>
      </c>
      <c r="I32" s="74" t="s">
        <v>79</v>
      </c>
      <c r="J32" s="74"/>
      <c r="K32" s="71" t="s">
        <v>99</v>
      </c>
      <c r="L32" s="112">
        <v>3348982314</v>
      </c>
      <c r="M32" s="112">
        <v>814441740</v>
      </c>
      <c r="N32" s="112"/>
      <c r="O32" s="112">
        <f t="shared" ref="O32" si="17">L32+M32-N32</f>
        <v>4163424054</v>
      </c>
      <c r="P32" s="112">
        <f>+L32*0.1</f>
        <v>334898231.40000004</v>
      </c>
      <c r="Q32" s="112">
        <f>+O32-P32-R32</f>
        <v>3158729359.7999997</v>
      </c>
      <c r="R32" s="112">
        <f>+L32*0.2</f>
        <v>669796462.80000007</v>
      </c>
      <c r="S32" s="112"/>
      <c r="T32" s="112">
        <f>+O32</f>
        <v>4163424054</v>
      </c>
      <c r="U32" s="16">
        <v>5742193341</v>
      </c>
      <c r="V32" s="114">
        <f>U32/T32</f>
        <v>1.3791997323652874</v>
      </c>
      <c r="W32" s="16"/>
      <c r="X32" s="173"/>
      <c r="Y32" s="88"/>
    </row>
    <row r="33" spans="1:25" ht="22.5" customHeight="1" thickTop="1" thickBot="1" x14ac:dyDescent="0.3">
      <c r="A33" s="14">
        <v>1</v>
      </c>
      <c r="B33" s="74" t="s">
        <v>66</v>
      </c>
      <c r="C33" s="74" t="s">
        <v>66</v>
      </c>
      <c r="D33" s="74" t="s">
        <v>81</v>
      </c>
      <c r="E33" s="74" t="s">
        <v>70</v>
      </c>
      <c r="F33" s="74" t="s">
        <v>93</v>
      </c>
      <c r="G33" s="91">
        <v>64</v>
      </c>
      <c r="H33" s="74" t="s">
        <v>81</v>
      </c>
      <c r="I33" s="74"/>
      <c r="J33" s="74"/>
      <c r="K33" s="71" t="s">
        <v>100</v>
      </c>
      <c r="L33" s="16">
        <f>SUBTOTAL(9,L34:L36)</f>
        <v>0</v>
      </c>
      <c r="M33" s="16">
        <f t="shared" ref="M33:U33" si="18">SUBTOTAL(9,M34:M36)</f>
        <v>0</v>
      </c>
      <c r="N33" s="16">
        <f t="shared" si="18"/>
        <v>0</v>
      </c>
      <c r="O33" s="16">
        <f t="shared" si="18"/>
        <v>0</v>
      </c>
      <c r="P33" s="16">
        <f t="shared" si="18"/>
        <v>0</v>
      </c>
      <c r="Q33" s="16">
        <f t="shared" si="18"/>
        <v>0</v>
      </c>
      <c r="R33" s="16">
        <f t="shared" si="18"/>
        <v>0</v>
      </c>
      <c r="S33" s="16">
        <f t="shared" si="18"/>
        <v>0</v>
      </c>
      <c r="T33" s="16">
        <f t="shared" si="18"/>
        <v>0</v>
      </c>
      <c r="U33" s="16">
        <f t="shared" si="18"/>
        <v>0</v>
      </c>
      <c r="V33" s="114"/>
      <c r="W33" s="16"/>
      <c r="X33" s="173"/>
      <c r="Y33" s="88"/>
    </row>
    <row r="34" spans="1:25" ht="22.5" customHeight="1" thickTop="1" thickBot="1" x14ac:dyDescent="0.3">
      <c r="A34" s="14">
        <v>1</v>
      </c>
      <c r="B34" s="74" t="s">
        <v>66</v>
      </c>
      <c r="C34" s="74" t="s">
        <v>66</v>
      </c>
      <c r="D34" s="74" t="s">
        <v>81</v>
      </c>
      <c r="E34" s="74" t="s">
        <v>70</v>
      </c>
      <c r="F34" s="74" t="s">
        <v>93</v>
      </c>
      <c r="G34" s="91">
        <v>64</v>
      </c>
      <c r="H34" s="74" t="s">
        <v>81</v>
      </c>
      <c r="I34" s="74" t="s">
        <v>66</v>
      </c>
      <c r="J34" s="74"/>
      <c r="K34" s="71" t="s">
        <v>101</v>
      </c>
      <c r="L34" s="16"/>
      <c r="M34" s="16"/>
      <c r="N34" s="16"/>
      <c r="O34" s="15">
        <f>+L34+M34-N34</f>
        <v>0</v>
      </c>
      <c r="P34" s="16"/>
      <c r="Q34" s="16"/>
      <c r="R34" s="16"/>
      <c r="S34" s="16"/>
      <c r="T34" s="16"/>
      <c r="U34" s="16"/>
      <c r="V34" s="114"/>
      <c r="W34" s="16"/>
      <c r="X34" s="173"/>
      <c r="Y34" s="88"/>
    </row>
    <row r="35" spans="1:25" ht="22.5" customHeight="1" thickTop="1" thickBot="1" x14ac:dyDescent="0.3">
      <c r="A35" s="14">
        <v>1</v>
      </c>
      <c r="B35" s="74" t="s">
        <v>66</v>
      </c>
      <c r="C35" s="74" t="s">
        <v>66</v>
      </c>
      <c r="D35" s="74" t="s">
        <v>81</v>
      </c>
      <c r="E35" s="74" t="s">
        <v>70</v>
      </c>
      <c r="F35" s="74" t="s">
        <v>93</v>
      </c>
      <c r="G35" s="91">
        <v>64</v>
      </c>
      <c r="H35" s="74" t="s">
        <v>81</v>
      </c>
      <c r="I35" s="74" t="s">
        <v>77</v>
      </c>
      <c r="J35" s="74"/>
      <c r="K35" s="71" t="s">
        <v>102</v>
      </c>
      <c r="L35" s="16"/>
      <c r="M35" s="16"/>
      <c r="N35" s="16"/>
      <c r="O35" s="15">
        <f>+L35+M35-N35</f>
        <v>0</v>
      </c>
      <c r="P35" s="16"/>
      <c r="Q35" s="16"/>
      <c r="R35" s="16"/>
      <c r="S35" s="16"/>
      <c r="T35" s="16"/>
      <c r="U35" s="16"/>
      <c r="V35" s="114"/>
      <c r="W35" s="16"/>
      <c r="X35" s="173"/>
      <c r="Y35" s="88"/>
    </row>
    <row r="36" spans="1:25" ht="22.5" customHeight="1" thickTop="1" thickBot="1" x14ac:dyDescent="0.3">
      <c r="A36" s="14">
        <v>1</v>
      </c>
      <c r="B36" s="74" t="s">
        <v>66</v>
      </c>
      <c r="C36" s="74" t="s">
        <v>66</v>
      </c>
      <c r="D36" s="74" t="s">
        <v>81</v>
      </c>
      <c r="E36" s="74" t="s">
        <v>70</v>
      </c>
      <c r="F36" s="74" t="s">
        <v>93</v>
      </c>
      <c r="G36" s="91">
        <v>64</v>
      </c>
      <c r="H36" s="74" t="s">
        <v>81</v>
      </c>
      <c r="I36" s="74" t="s">
        <v>79</v>
      </c>
      <c r="J36" s="74"/>
      <c r="K36" s="71" t="s">
        <v>103</v>
      </c>
      <c r="L36" s="16"/>
      <c r="M36" s="16"/>
      <c r="N36" s="16"/>
      <c r="O36" s="15">
        <f>+L36+M36-N36</f>
        <v>0</v>
      </c>
      <c r="P36" s="16"/>
      <c r="Q36" s="16"/>
      <c r="R36" s="16"/>
      <c r="S36" s="16"/>
      <c r="T36" s="16"/>
      <c r="U36" s="16"/>
      <c r="V36" s="114"/>
      <c r="W36" s="16"/>
      <c r="X36" s="173"/>
      <c r="Y36" s="88"/>
    </row>
    <row r="37" spans="1:25" ht="22.5" customHeight="1" thickTop="1" thickBot="1" x14ac:dyDescent="0.3">
      <c r="A37" s="14">
        <v>1</v>
      </c>
      <c r="B37" s="74" t="s">
        <v>66</v>
      </c>
      <c r="C37" s="74" t="s">
        <v>66</v>
      </c>
      <c r="D37" s="74" t="s">
        <v>81</v>
      </c>
      <c r="E37" s="74" t="s">
        <v>81</v>
      </c>
      <c r="F37" s="74"/>
      <c r="G37" s="91"/>
      <c r="H37" s="74"/>
      <c r="I37" s="74"/>
      <c r="J37" s="74"/>
      <c r="K37" s="71" t="s">
        <v>104</v>
      </c>
      <c r="L37" s="16">
        <f>+L38+L42+L46+L50+L54+L58+L62+L66+L70+L74</f>
        <v>6730519398</v>
      </c>
      <c r="M37" s="16">
        <f t="shared" ref="M37:U37" si="19">+M38+M42+M46+M50+M54+M58+M62+M66+M70+M74</f>
        <v>1413084572</v>
      </c>
      <c r="N37" s="16">
        <f t="shared" si="19"/>
        <v>0</v>
      </c>
      <c r="O37" s="16">
        <f t="shared" si="19"/>
        <v>8143603970</v>
      </c>
      <c r="P37" s="16">
        <f t="shared" si="19"/>
        <v>93382360</v>
      </c>
      <c r="Q37" s="16">
        <f t="shared" si="19"/>
        <v>7245916602.3000002</v>
      </c>
      <c r="R37" s="16">
        <f t="shared" si="19"/>
        <v>804305007.70000005</v>
      </c>
      <c r="S37" s="16">
        <f t="shared" si="19"/>
        <v>0</v>
      </c>
      <c r="T37" s="16">
        <f t="shared" si="19"/>
        <v>8143603970</v>
      </c>
      <c r="U37" s="16">
        <f t="shared" si="19"/>
        <v>9074123250</v>
      </c>
      <c r="V37" s="114">
        <f>U37/T37</f>
        <v>1.1142638177676512</v>
      </c>
      <c r="W37" s="16"/>
      <c r="X37" s="173"/>
      <c r="Y37" s="88"/>
    </row>
    <row r="38" spans="1:25" ht="22.5" customHeight="1" thickTop="1" thickBot="1" x14ac:dyDescent="0.3">
      <c r="A38" s="14">
        <v>1</v>
      </c>
      <c r="B38" s="74" t="s">
        <v>66</v>
      </c>
      <c r="C38" s="74" t="s">
        <v>66</v>
      </c>
      <c r="D38" s="74" t="s">
        <v>81</v>
      </c>
      <c r="E38" s="74" t="s">
        <v>81</v>
      </c>
      <c r="F38" s="74" t="s">
        <v>105</v>
      </c>
      <c r="G38" s="91"/>
      <c r="H38" s="74"/>
      <c r="I38" s="74"/>
      <c r="J38" s="74"/>
      <c r="K38" s="71" t="s">
        <v>106</v>
      </c>
      <c r="L38" s="16">
        <f>SUBTOTAL(9,L39:L41)</f>
        <v>0</v>
      </c>
      <c r="M38" s="16">
        <f t="shared" ref="M38:U38" si="20">SUBTOTAL(9,M39:M41)</f>
        <v>0</v>
      </c>
      <c r="N38" s="16">
        <f t="shared" si="20"/>
        <v>0</v>
      </c>
      <c r="O38" s="16">
        <f t="shared" si="20"/>
        <v>0</v>
      </c>
      <c r="P38" s="16">
        <f t="shared" si="20"/>
        <v>0</v>
      </c>
      <c r="Q38" s="16">
        <f t="shared" si="20"/>
        <v>0</v>
      </c>
      <c r="R38" s="16">
        <f t="shared" si="20"/>
        <v>0</v>
      </c>
      <c r="S38" s="16">
        <f t="shared" si="20"/>
        <v>0</v>
      </c>
      <c r="T38" s="16">
        <f t="shared" si="20"/>
        <v>0</v>
      </c>
      <c r="U38" s="16">
        <f t="shared" si="20"/>
        <v>0</v>
      </c>
      <c r="V38" s="114"/>
      <c r="W38" s="16"/>
      <c r="X38" s="173"/>
      <c r="Y38" s="88"/>
    </row>
    <row r="39" spans="1:25" ht="22.5" customHeight="1" thickTop="1" thickBot="1" x14ac:dyDescent="0.3">
      <c r="A39" s="14">
        <v>1</v>
      </c>
      <c r="B39" s="74" t="s">
        <v>66</v>
      </c>
      <c r="C39" s="74" t="s">
        <v>66</v>
      </c>
      <c r="D39" s="74" t="s">
        <v>81</v>
      </c>
      <c r="E39" s="74" t="s">
        <v>81</v>
      </c>
      <c r="F39" s="74" t="s">
        <v>105</v>
      </c>
      <c r="G39" s="91">
        <v>1</v>
      </c>
      <c r="H39" s="74"/>
      <c r="I39" s="74"/>
      <c r="J39" s="74"/>
      <c r="K39" s="71" t="s">
        <v>107</v>
      </c>
      <c r="L39" s="16"/>
      <c r="M39" s="16"/>
      <c r="N39" s="16"/>
      <c r="O39" s="15">
        <f>+L39+M39-N39</f>
        <v>0</v>
      </c>
      <c r="P39" s="16"/>
      <c r="Q39" s="16"/>
      <c r="R39" s="16"/>
      <c r="S39" s="16"/>
      <c r="T39" s="16"/>
      <c r="U39" s="16"/>
      <c r="V39" s="114"/>
      <c r="W39" s="16"/>
      <c r="X39" s="173"/>
      <c r="Y39" s="88"/>
    </row>
    <row r="40" spans="1:25" ht="22.5" customHeight="1" thickTop="1" thickBot="1" x14ac:dyDescent="0.3">
      <c r="A40" s="14">
        <v>1</v>
      </c>
      <c r="B40" s="74" t="s">
        <v>66</v>
      </c>
      <c r="C40" s="74" t="s">
        <v>66</v>
      </c>
      <c r="D40" s="74" t="s">
        <v>81</v>
      </c>
      <c r="E40" s="74" t="s">
        <v>81</v>
      </c>
      <c r="F40" s="74" t="s">
        <v>105</v>
      </c>
      <c r="G40" s="91">
        <v>2</v>
      </c>
      <c r="H40" s="74"/>
      <c r="I40" s="74"/>
      <c r="J40" s="74"/>
      <c r="K40" s="71" t="s">
        <v>108</v>
      </c>
      <c r="L40" s="16"/>
      <c r="M40" s="16"/>
      <c r="N40" s="16"/>
      <c r="O40" s="15">
        <f>+L40+M40-N40</f>
        <v>0</v>
      </c>
      <c r="P40" s="16"/>
      <c r="Q40" s="16"/>
      <c r="R40" s="16"/>
      <c r="S40" s="16"/>
      <c r="T40" s="16"/>
      <c r="U40" s="16"/>
      <c r="V40" s="114"/>
      <c r="W40" s="16"/>
      <c r="X40" s="173"/>
      <c r="Y40" s="88"/>
    </row>
    <row r="41" spans="1:25" ht="22.5" customHeight="1" thickTop="1" thickBot="1" x14ac:dyDescent="0.3">
      <c r="A41" s="14">
        <v>1</v>
      </c>
      <c r="B41" s="74" t="s">
        <v>66</v>
      </c>
      <c r="C41" s="74" t="s">
        <v>66</v>
      </c>
      <c r="D41" s="74" t="s">
        <v>81</v>
      </c>
      <c r="E41" s="74" t="s">
        <v>81</v>
      </c>
      <c r="F41" s="74" t="s">
        <v>105</v>
      </c>
      <c r="G41" s="91">
        <v>3</v>
      </c>
      <c r="H41" s="74"/>
      <c r="I41" s="74"/>
      <c r="J41" s="74"/>
      <c r="K41" s="71" t="s">
        <v>109</v>
      </c>
      <c r="L41" s="16"/>
      <c r="M41" s="16"/>
      <c r="N41" s="16"/>
      <c r="O41" s="15">
        <f>+L41+M41-N41</f>
        <v>0</v>
      </c>
      <c r="P41" s="16"/>
      <c r="Q41" s="16"/>
      <c r="R41" s="16"/>
      <c r="S41" s="16"/>
      <c r="T41" s="16"/>
      <c r="U41" s="16"/>
      <c r="V41" s="114"/>
      <c r="W41" s="16"/>
      <c r="X41" s="173"/>
      <c r="Y41" s="88"/>
    </row>
    <row r="42" spans="1:25" ht="22.5" customHeight="1" thickTop="1" thickBot="1" x14ac:dyDescent="0.3">
      <c r="A42" s="14">
        <v>1</v>
      </c>
      <c r="B42" s="74" t="s">
        <v>66</v>
      </c>
      <c r="C42" s="74" t="s">
        <v>66</v>
      </c>
      <c r="D42" s="74" t="s">
        <v>81</v>
      </c>
      <c r="E42" s="74" t="s">
        <v>81</v>
      </c>
      <c r="F42" s="74" t="s">
        <v>110</v>
      </c>
      <c r="G42" s="91"/>
      <c r="H42" s="74"/>
      <c r="I42" s="74"/>
      <c r="J42" s="74"/>
      <c r="K42" s="71" t="s">
        <v>111</v>
      </c>
      <c r="L42" s="16">
        <f>SUBTOTAL(9,L43:L45)</f>
        <v>481027963</v>
      </c>
      <c r="M42" s="16">
        <f t="shared" ref="M42:U42" si="21">SUBTOTAL(9,M43:M45)</f>
        <v>25001817</v>
      </c>
      <c r="N42" s="16">
        <f t="shared" si="21"/>
        <v>0</v>
      </c>
      <c r="O42" s="16">
        <f t="shared" si="21"/>
        <v>506029780</v>
      </c>
      <c r="P42" s="16">
        <f t="shared" si="21"/>
        <v>93382360</v>
      </c>
      <c r="Q42" s="16">
        <f t="shared" si="21"/>
        <v>364544623</v>
      </c>
      <c r="R42" s="16">
        <f t="shared" si="21"/>
        <v>48102797.000000007</v>
      </c>
      <c r="S42" s="16">
        <f t="shared" si="21"/>
        <v>0</v>
      </c>
      <c r="T42" s="16">
        <f t="shared" si="21"/>
        <v>506029780</v>
      </c>
      <c r="U42" s="16">
        <f t="shared" si="21"/>
        <v>721946633</v>
      </c>
      <c r="V42" s="114">
        <f>U42/T42</f>
        <v>1.4266880360282352</v>
      </c>
      <c r="W42" s="16"/>
      <c r="X42" s="173" t="s">
        <v>703</v>
      </c>
      <c r="Y42" s="88" t="s">
        <v>696</v>
      </c>
    </row>
    <row r="43" spans="1:25" ht="22.5" customHeight="1" thickTop="1" thickBot="1" x14ac:dyDescent="0.3">
      <c r="A43" s="14">
        <v>1</v>
      </c>
      <c r="B43" s="74" t="s">
        <v>66</v>
      </c>
      <c r="C43" s="74" t="s">
        <v>66</v>
      </c>
      <c r="D43" s="74" t="s">
        <v>81</v>
      </c>
      <c r="E43" s="74" t="s">
        <v>81</v>
      </c>
      <c r="F43" s="74" t="s">
        <v>110</v>
      </c>
      <c r="G43" s="91">
        <v>1</v>
      </c>
      <c r="H43" s="74"/>
      <c r="I43" s="74"/>
      <c r="J43" s="74"/>
      <c r="K43" s="71" t="s">
        <v>112</v>
      </c>
      <c r="L43" s="18">
        <v>481027963</v>
      </c>
      <c r="M43" s="18">
        <v>25001817</v>
      </c>
      <c r="N43" s="18"/>
      <c r="O43" s="18">
        <f t="shared" ref="O43" si="22">L43+M43-N43</f>
        <v>506029780</v>
      </c>
      <c r="P43" s="18">
        <f>68380543+24996817+5000</f>
        <v>93382360</v>
      </c>
      <c r="Q43" s="112">
        <f t="shared" ref="Q43" si="23">+O43-P43-R43</f>
        <v>364544623</v>
      </c>
      <c r="R43" s="18">
        <f>+L43*0.1-0.3+1</f>
        <v>48102797.000000007</v>
      </c>
      <c r="S43" s="18"/>
      <c r="T43" s="18">
        <f>+O43</f>
        <v>506029780</v>
      </c>
      <c r="U43" s="18">
        <v>721946633</v>
      </c>
      <c r="V43" s="114">
        <f>U43/T43</f>
        <v>1.4266880360282352</v>
      </c>
      <c r="W43" s="16"/>
      <c r="X43" s="173"/>
      <c r="Y43" s="88"/>
    </row>
    <row r="44" spans="1:25" ht="22.5" customHeight="1" thickTop="1" thickBot="1" x14ac:dyDescent="0.3">
      <c r="A44" s="14">
        <v>1</v>
      </c>
      <c r="B44" s="74" t="s">
        <v>66</v>
      </c>
      <c r="C44" s="74" t="s">
        <v>66</v>
      </c>
      <c r="D44" s="74" t="s">
        <v>81</v>
      </c>
      <c r="E44" s="74" t="s">
        <v>81</v>
      </c>
      <c r="F44" s="74" t="s">
        <v>110</v>
      </c>
      <c r="G44" s="91">
        <v>2</v>
      </c>
      <c r="H44" s="74"/>
      <c r="I44" s="74"/>
      <c r="J44" s="74"/>
      <c r="K44" s="71" t="s">
        <v>113</v>
      </c>
      <c r="L44" s="16"/>
      <c r="M44" s="16"/>
      <c r="N44" s="16"/>
      <c r="O44" s="15">
        <f>+L44+M44-N44</f>
        <v>0</v>
      </c>
      <c r="P44" s="16"/>
      <c r="Q44" s="16"/>
      <c r="R44" s="16"/>
      <c r="S44" s="16"/>
      <c r="T44" s="16"/>
      <c r="U44" s="16"/>
      <c r="V44" s="114"/>
      <c r="W44" s="16"/>
      <c r="X44" s="173"/>
      <c r="Y44" s="88"/>
    </row>
    <row r="45" spans="1:25" ht="22.5" customHeight="1" thickTop="1" thickBot="1" x14ac:dyDescent="0.3">
      <c r="A45" s="14">
        <v>1</v>
      </c>
      <c r="B45" s="74" t="s">
        <v>66</v>
      </c>
      <c r="C45" s="74" t="s">
        <v>66</v>
      </c>
      <c r="D45" s="74" t="s">
        <v>81</v>
      </c>
      <c r="E45" s="74" t="s">
        <v>81</v>
      </c>
      <c r="F45" s="74" t="s">
        <v>110</v>
      </c>
      <c r="G45" s="91">
        <v>3</v>
      </c>
      <c r="H45" s="74"/>
      <c r="I45" s="74"/>
      <c r="J45" s="74"/>
      <c r="K45" s="71" t="s">
        <v>114</v>
      </c>
      <c r="L45" s="16"/>
      <c r="M45" s="16"/>
      <c r="N45" s="16"/>
      <c r="O45" s="15">
        <f>+L45+M45-N45</f>
        <v>0</v>
      </c>
      <c r="P45" s="16"/>
      <c r="Q45" s="16"/>
      <c r="R45" s="16"/>
      <c r="S45" s="16"/>
      <c r="T45" s="16"/>
      <c r="U45" s="16"/>
      <c r="V45" s="114"/>
      <c r="W45" s="16"/>
      <c r="X45" s="173"/>
      <c r="Y45" s="88"/>
    </row>
    <row r="46" spans="1:25" ht="22.5" customHeight="1" thickTop="1" thickBot="1" x14ac:dyDescent="0.3">
      <c r="A46" s="14">
        <v>1</v>
      </c>
      <c r="B46" s="74" t="s">
        <v>66</v>
      </c>
      <c r="C46" s="74" t="s">
        <v>66</v>
      </c>
      <c r="D46" s="74" t="s">
        <v>81</v>
      </c>
      <c r="E46" s="74" t="s">
        <v>81</v>
      </c>
      <c r="F46" s="74" t="s">
        <v>115</v>
      </c>
      <c r="G46" s="91"/>
      <c r="H46" s="74"/>
      <c r="I46" s="74"/>
      <c r="J46" s="74"/>
      <c r="K46" s="71" t="s">
        <v>116</v>
      </c>
      <c r="L46" s="15">
        <f>SUBTOTAL(9,L47:L49)</f>
        <v>318939755</v>
      </c>
      <c r="M46" s="15">
        <f t="shared" ref="M46:U46" si="24">SUBTOTAL(9,M47:M49)</f>
        <v>0</v>
      </c>
      <c r="N46" s="15">
        <f t="shared" si="24"/>
        <v>0</v>
      </c>
      <c r="O46" s="15">
        <f t="shared" si="24"/>
        <v>318939755</v>
      </c>
      <c r="P46" s="15">
        <f t="shared" si="24"/>
        <v>0</v>
      </c>
      <c r="Q46" s="15">
        <f t="shared" si="24"/>
        <v>287045780</v>
      </c>
      <c r="R46" s="15">
        <f t="shared" si="24"/>
        <v>31893975</v>
      </c>
      <c r="S46" s="15">
        <f t="shared" si="24"/>
        <v>0</v>
      </c>
      <c r="T46" s="15">
        <f t="shared" si="24"/>
        <v>318939755</v>
      </c>
      <c r="U46" s="15">
        <f t="shared" si="24"/>
        <v>653934373</v>
      </c>
      <c r="V46" s="114">
        <f>U46/T46</f>
        <v>2.0503382308047486</v>
      </c>
      <c r="W46" s="15"/>
      <c r="X46" s="173" t="s">
        <v>704</v>
      </c>
      <c r="Y46" s="88" t="s">
        <v>696</v>
      </c>
    </row>
    <row r="47" spans="1:25" ht="22.5" customHeight="1" thickTop="1" thickBot="1" x14ac:dyDescent="0.3">
      <c r="A47" s="14">
        <v>1</v>
      </c>
      <c r="B47" s="74" t="s">
        <v>66</v>
      </c>
      <c r="C47" s="74" t="s">
        <v>66</v>
      </c>
      <c r="D47" s="74" t="s">
        <v>81</v>
      </c>
      <c r="E47" s="74" t="s">
        <v>81</v>
      </c>
      <c r="F47" s="74" t="s">
        <v>115</v>
      </c>
      <c r="G47" s="91">
        <v>1</v>
      </c>
      <c r="H47" s="74"/>
      <c r="I47" s="74"/>
      <c r="J47" s="74"/>
      <c r="K47" s="71" t="s">
        <v>117</v>
      </c>
      <c r="L47" s="18">
        <v>318939755</v>
      </c>
      <c r="M47" s="18"/>
      <c r="N47" s="18"/>
      <c r="O47" s="18">
        <f t="shared" ref="O47" si="25">L47+M47-N47</f>
        <v>318939755</v>
      </c>
      <c r="P47" s="18">
        <v>0</v>
      </c>
      <c r="Q47" s="112">
        <f t="shared" ref="Q47" si="26">+O47-P47-R47</f>
        <v>287045780</v>
      </c>
      <c r="R47" s="18">
        <f>+L47*0.1-0.5</f>
        <v>31893975</v>
      </c>
      <c r="S47" s="18"/>
      <c r="T47" s="18">
        <f>+O47</f>
        <v>318939755</v>
      </c>
      <c r="U47" s="18">
        <v>653934373</v>
      </c>
      <c r="V47" s="114">
        <f>U47/T47</f>
        <v>2.0503382308047486</v>
      </c>
      <c r="W47" s="15"/>
      <c r="X47" s="173"/>
      <c r="Y47" s="88"/>
    </row>
    <row r="48" spans="1:25" ht="22.5" customHeight="1" thickTop="1" thickBot="1" x14ac:dyDescent="0.3">
      <c r="A48" s="14">
        <v>1</v>
      </c>
      <c r="B48" s="74" t="s">
        <v>66</v>
      </c>
      <c r="C48" s="74" t="s">
        <v>66</v>
      </c>
      <c r="D48" s="74" t="s">
        <v>81</v>
      </c>
      <c r="E48" s="74" t="s">
        <v>81</v>
      </c>
      <c r="F48" s="74" t="s">
        <v>115</v>
      </c>
      <c r="G48" s="91">
        <v>2</v>
      </c>
      <c r="H48" s="74"/>
      <c r="I48" s="74"/>
      <c r="J48" s="74"/>
      <c r="K48" s="71" t="s">
        <v>118</v>
      </c>
      <c r="L48" s="15"/>
      <c r="M48" s="15"/>
      <c r="N48" s="15"/>
      <c r="O48" s="15">
        <f>+L48+M48-N48</f>
        <v>0</v>
      </c>
      <c r="P48" s="15"/>
      <c r="Q48" s="15"/>
      <c r="R48" s="15"/>
      <c r="S48" s="15"/>
      <c r="T48" s="15"/>
      <c r="U48" s="15"/>
      <c r="V48" s="114"/>
      <c r="W48" s="15"/>
      <c r="X48" s="173"/>
      <c r="Y48" s="88"/>
    </row>
    <row r="49" spans="1:25" ht="22.5" customHeight="1" thickTop="1" thickBot="1" x14ac:dyDescent="0.3">
      <c r="A49" s="14">
        <v>1</v>
      </c>
      <c r="B49" s="74" t="s">
        <v>66</v>
      </c>
      <c r="C49" s="74" t="s">
        <v>66</v>
      </c>
      <c r="D49" s="74" t="s">
        <v>81</v>
      </c>
      <c r="E49" s="74" t="s">
        <v>81</v>
      </c>
      <c r="F49" s="74" t="s">
        <v>115</v>
      </c>
      <c r="G49" s="91">
        <v>3</v>
      </c>
      <c r="H49" s="74"/>
      <c r="I49" s="74"/>
      <c r="J49" s="74"/>
      <c r="K49" s="71" t="s">
        <v>119</v>
      </c>
      <c r="L49" s="15"/>
      <c r="M49" s="15"/>
      <c r="N49" s="15"/>
      <c r="O49" s="15">
        <f>+L49+M49-N49</f>
        <v>0</v>
      </c>
      <c r="P49" s="15"/>
      <c r="Q49" s="15"/>
      <c r="R49" s="15"/>
      <c r="S49" s="15"/>
      <c r="T49" s="15"/>
      <c r="U49" s="15"/>
      <c r="V49" s="114"/>
      <c r="W49" s="15"/>
      <c r="X49" s="173"/>
      <c r="Y49" s="88"/>
    </row>
    <row r="50" spans="1:25" ht="22.5" customHeight="1" thickTop="1" thickBot="1" x14ac:dyDescent="0.3">
      <c r="A50" s="14">
        <v>1</v>
      </c>
      <c r="B50" s="74" t="s">
        <v>66</v>
      </c>
      <c r="C50" s="74" t="s">
        <v>66</v>
      </c>
      <c r="D50" s="74" t="s">
        <v>81</v>
      </c>
      <c r="E50" s="74" t="s">
        <v>81</v>
      </c>
      <c r="F50" s="74" t="s">
        <v>120</v>
      </c>
      <c r="G50" s="91"/>
      <c r="H50" s="74"/>
      <c r="I50" s="74"/>
      <c r="J50" s="74"/>
      <c r="K50" s="71" t="s">
        <v>121</v>
      </c>
      <c r="L50" s="16">
        <f>SUBTOTAL(9,L51:L53)</f>
        <v>2816929137</v>
      </c>
      <c r="M50" s="16">
        <f t="shared" ref="M50:U50" si="27">SUBTOTAL(9,M51:M53)</f>
        <v>588705540</v>
      </c>
      <c r="N50" s="16">
        <f t="shared" si="27"/>
        <v>0</v>
      </c>
      <c r="O50" s="16">
        <f t="shared" si="27"/>
        <v>3405634677</v>
      </c>
      <c r="P50" s="16">
        <f t="shared" si="27"/>
        <v>0</v>
      </c>
      <c r="Q50" s="16">
        <f t="shared" si="27"/>
        <v>3072943409.3000002</v>
      </c>
      <c r="R50" s="16">
        <f t="shared" si="27"/>
        <v>332691267.69999999</v>
      </c>
      <c r="S50" s="16">
        <f t="shared" si="27"/>
        <v>0</v>
      </c>
      <c r="T50" s="16">
        <f t="shared" si="27"/>
        <v>3405634677</v>
      </c>
      <c r="U50" s="16">
        <f t="shared" si="27"/>
        <v>3671762891</v>
      </c>
      <c r="V50" s="114">
        <f>U50/T50</f>
        <v>1.0781435001814201</v>
      </c>
      <c r="W50" s="16"/>
      <c r="X50" s="173" t="s">
        <v>705</v>
      </c>
      <c r="Y50" s="88" t="s">
        <v>697</v>
      </c>
    </row>
    <row r="51" spans="1:25" ht="22.5" customHeight="1" thickTop="1" thickBot="1" x14ac:dyDescent="0.3">
      <c r="A51" s="14">
        <v>1</v>
      </c>
      <c r="B51" s="74" t="s">
        <v>66</v>
      </c>
      <c r="C51" s="74" t="s">
        <v>66</v>
      </c>
      <c r="D51" s="74" t="s">
        <v>81</v>
      </c>
      <c r="E51" s="74" t="s">
        <v>81</v>
      </c>
      <c r="F51" s="74" t="s">
        <v>120</v>
      </c>
      <c r="G51" s="91">
        <v>1</v>
      </c>
      <c r="H51" s="74"/>
      <c r="I51" s="74"/>
      <c r="J51" s="74"/>
      <c r="K51" s="71" t="s">
        <v>122</v>
      </c>
      <c r="L51" s="112">
        <v>1578817050</v>
      </c>
      <c r="M51" s="112"/>
      <c r="N51" s="112"/>
      <c r="O51" s="112">
        <f t="shared" ref="O51" si="28">L51+M51-N51</f>
        <v>1578817050</v>
      </c>
      <c r="P51" s="112">
        <v>0</v>
      </c>
      <c r="Q51" s="112">
        <f t="shared" ref="Q51" si="29">+O51-P51-R51</f>
        <v>1369936991</v>
      </c>
      <c r="R51" s="112">
        <f>+L51*0.1+50998354</f>
        <v>208880059</v>
      </c>
      <c r="S51" s="112"/>
      <c r="T51" s="112">
        <f t="shared" ref="T51" si="30">+O51</f>
        <v>1578817050</v>
      </c>
      <c r="U51" s="16">
        <f>1732225430+40380070</f>
        <v>1772605500</v>
      </c>
      <c r="V51" s="114">
        <f>U51/T51</f>
        <v>1.1227428155782837</v>
      </c>
      <c r="W51" s="16"/>
      <c r="X51" s="173"/>
      <c r="Y51" s="88"/>
    </row>
    <row r="52" spans="1:25" ht="22.5" customHeight="1" thickTop="1" thickBot="1" x14ac:dyDescent="0.3">
      <c r="A52" s="14">
        <v>1</v>
      </c>
      <c r="B52" s="74" t="s">
        <v>66</v>
      </c>
      <c r="C52" s="74" t="s">
        <v>66</v>
      </c>
      <c r="D52" s="74" t="s">
        <v>81</v>
      </c>
      <c r="E52" s="74" t="s">
        <v>81</v>
      </c>
      <c r="F52" s="74" t="s">
        <v>120</v>
      </c>
      <c r="G52" s="91">
        <v>2</v>
      </c>
      <c r="H52" s="74"/>
      <c r="I52" s="74"/>
      <c r="J52" s="74"/>
      <c r="K52" s="71" t="s">
        <v>123</v>
      </c>
      <c r="L52" s="16"/>
      <c r="M52" s="16"/>
      <c r="N52" s="16"/>
      <c r="O52" s="15">
        <f>+L52+M52-N52</f>
        <v>0</v>
      </c>
      <c r="P52" s="16"/>
      <c r="Q52" s="16"/>
      <c r="R52" s="16"/>
      <c r="S52" s="16"/>
      <c r="T52" s="16"/>
      <c r="U52" s="16"/>
      <c r="V52" s="114"/>
      <c r="W52" s="16"/>
      <c r="X52" s="173"/>
      <c r="Y52" s="88"/>
    </row>
    <row r="53" spans="1:25" ht="22.5" customHeight="1" thickTop="1" thickBot="1" x14ac:dyDescent="0.35">
      <c r="A53" s="14">
        <v>1</v>
      </c>
      <c r="B53" s="74" t="s">
        <v>66</v>
      </c>
      <c r="C53" s="74" t="s">
        <v>66</v>
      </c>
      <c r="D53" s="74" t="s">
        <v>81</v>
      </c>
      <c r="E53" s="74" t="s">
        <v>81</v>
      </c>
      <c r="F53" s="74" t="s">
        <v>120</v>
      </c>
      <c r="G53" s="91">
        <v>3</v>
      </c>
      <c r="H53" s="74"/>
      <c r="I53" s="74"/>
      <c r="J53" s="74"/>
      <c r="K53" s="71" t="s">
        <v>124</v>
      </c>
      <c r="L53" s="115">
        <v>1238112087</v>
      </c>
      <c r="M53" s="115">
        <f>360836361+227869179</f>
        <v>588705540</v>
      </c>
      <c r="N53" s="112"/>
      <c r="O53" s="112">
        <f t="shared" ref="O53" si="31">L53+M53-N53</f>
        <v>1826817627</v>
      </c>
      <c r="P53" s="112"/>
      <c r="Q53" s="112">
        <v>1703006418.3</v>
      </c>
      <c r="R53" s="112">
        <f>+L53*0.1</f>
        <v>123811208.7</v>
      </c>
      <c r="S53" s="112"/>
      <c r="T53" s="112">
        <f t="shared" ref="T53" si="32">+O53</f>
        <v>1826817627</v>
      </c>
      <c r="U53" s="116">
        <v>1899157391</v>
      </c>
      <c r="V53" s="114">
        <f>U53/T53</f>
        <v>1.0395987880403783</v>
      </c>
      <c r="W53" s="16"/>
      <c r="X53" s="173"/>
      <c r="Y53" s="88"/>
    </row>
    <row r="54" spans="1:25" ht="22.5" customHeight="1" thickTop="1" thickBot="1" x14ac:dyDescent="0.3">
      <c r="A54" s="14">
        <v>1</v>
      </c>
      <c r="B54" s="74" t="s">
        <v>66</v>
      </c>
      <c r="C54" s="74" t="s">
        <v>66</v>
      </c>
      <c r="D54" s="74" t="s">
        <v>81</v>
      </c>
      <c r="E54" s="74" t="s">
        <v>81</v>
      </c>
      <c r="F54" s="74" t="s">
        <v>125</v>
      </c>
      <c r="G54" s="91"/>
      <c r="H54" s="74"/>
      <c r="I54" s="74"/>
      <c r="J54" s="74"/>
      <c r="K54" s="71" t="s">
        <v>126</v>
      </c>
      <c r="L54" s="16">
        <f>SUBTOTAL(9,L55:L57)</f>
        <v>2550434150</v>
      </c>
      <c r="M54" s="16">
        <f t="shared" ref="M54:U54" si="33">SUBTOTAL(9,M55:M57)</f>
        <v>799377215</v>
      </c>
      <c r="N54" s="16">
        <f t="shared" si="33"/>
        <v>0</v>
      </c>
      <c r="O54" s="16">
        <f t="shared" si="33"/>
        <v>3349811365</v>
      </c>
      <c r="P54" s="16">
        <f t="shared" si="33"/>
        <v>0</v>
      </c>
      <c r="Q54" s="16">
        <f t="shared" si="33"/>
        <v>3014513236</v>
      </c>
      <c r="R54" s="16">
        <f t="shared" si="33"/>
        <v>335298129</v>
      </c>
      <c r="S54" s="16">
        <f t="shared" si="33"/>
        <v>0</v>
      </c>
      <c r="T54" s="16">
        <f t="shared" si="33"/>
        <v>3349811365</v>
      </c>
      <c r="U54" s="16">
        <f t="shared" si="33"/>
        <v>3549563154</v>
      </c>
      <c r="V54" s="114">
        <f>U54/T54</f>
        <v>1.0596307574471435</v>
      </c>
      <c r="W54" s="16"/>
      <c r="X54" s="173" t="s">
        <v>706</v>
      </c>
      <c r="Y54" s="88" t="s">
        <v>698</v>
      </c>
    </row>
    <row r="55" spans="1:25" ht="22.5" customHeight="1" thickTop="1" thickBot="1" x14ac:dyDescent="0.3">
      <c r="A55" s="14">
        <v>1</v>
      </c>
      <c r="B55" s="74" t="s">
        <v>66</v>
      </c>
      <c r="C55" s="74" t="s">
        <v>66</v>
      </c>
      <c r="D55" s="74" t="s">
        <v>81</v>
      </c>
      <c r="E55" s="74" t="s">
        <v>81</v>
      </c>
      <c r="F55" s="74" t="s">
        <v>125</v>
      </c>
      <c r="G55" s="91">
        <v>1</v>
      </c>
      <c r="H55" s="74"/>
      <c r="I55" s="74"/>
      <c r="J55" s="74"/>
      <c r="K55" s="71" t="s">
        <v>127</v>
      </c>
      <c r="L55" s="112">
        <v>2079951771</v>
      </c>
      <c r="M55" s="112">
        <v>799349746</v>
      </c>
      <c r="N55" s="112"/>
      <c r="O55" s="112">
        <f t="shared" ref="O55" si="34">L55+M55-N55</f>
        <v>2879301517</v>
      </c>
      <c r="P55" s="112">
        <v>0</v>
      </c>
      <c r="Q55" s="112">
        <f>+O55-P55-R55</f>
        <v>2591051625.9000001</v>
      </c>
      <c r="R55" s="112">
        <f>+L55*0.1+80254714</f>
        <v>288249891.10000002</v>
      </c>
      <c r="S55" s="112"/>
      <c r="T55" s="112">
        <f t="shared" ref="T55" si="35">+O55</f>
        <v>2879301517</v>
      </c>
      <c r="U55" s="16">
        <f>2849610073+7520712</f>
        <v>2857130785</v>
      </c>
      <c r="V55" s="114">
        <f>U55/T55</f>
        <v>0.99229996168546453</v>
      </c>
      <c r="W55" s="16"/>
      <c r="X55" s="173"/>
      <c r="Y55" s="88"/>
    </row>
    <row r="56" spans="1:25" ht="22.5" customHeight="1" thickTop="1" thickBot="1" x14ac:dyDescent="0.3">
      <c r="A56" s="14">
        <v>1</v>
      </c>
      <c r="B56" s="74" t="s">
        <v>66</v>
      </c>
      <c r="C56" s="74" t="s">
        <v>66</v>
      </c>
      <c r="D56" s="74" t="s">
        <v>81</v>
      </c>
      <c r="E56" s="74" t="s">
        <v>81</v>
      </c>
      <c r="F56" s="74" t="s">
        <v>125</v>
      </c>
      <c r="G56" s="91">
        <v>2</v>
      </c>
      <c r="H56" s="74"/>
      <c r="I56" s="74"/>
      <c r="J56" s="74"/>
      <c r="K56" s="71" t="s">
        <v>128</v>
      </c>
      <c r="L56" s="16"/>
      <c r="M56" s="16"/>
      <c r="N56" s="16"/>
      <c r="O56" s="15">
        <f>+L56+M56-N56</f>
        <v>0</v>
      </c>
      <c r="P56" s="16"/>
      <c r="Q56" s="16"/>
      <c r="R56" s="16"/>
      <c r="S56" s="16"/>
      <c r="T56" s="16"/>
      <c r="U56" s="16"/>
      <c r="V56" s="114"/>
      <c r="W56" s="16"/>
      <c r="X56" s="173"/>
      <c r="Y56" s="88"/>
    </row>
    <row r="57" spans="1:25" ht="22.5" customHeight="1" thickTop="1" thickBot="1" x14ac:dyDescent="0.3">
      <c r="A57" s="14">
        <v>1</v>
      </c>
      <c r="B57" s="74" t="s">
        <v>66</v>
      </c>
      <c r="C57" s="74" t="s">
        <v>66</v>
      </c>
      <c r="D57" s="74" t="s">
        <v>81</v>
      </c>
      <c r="E57" s="74" t="s">
        <v>81</v>
      </c>
      <c r="F57" s="74" t="s">
        <v>125</v>
      </c>
      <c r="G57" s="91">
        <v>3</v>
      </c>
      <c r="H57" s="74"/>
      <c r="I57" s="74"/>
      <c r="J57" s="74"/>
      <c r="K57" s="71" t="s">
        <v>129</v>
      </c>
      <c r="L57" s="112">
        <v>470482379</v>
      </c>
      <c r="M57" s="112">
        <v>27469</v>
      </c>
      <c r="N57" s="112"/>
      <c r="O57" s="112">
        <f t="shared" ref="O57" si="36">L57+M57-N57</f>
        <v>470509848</v>
      </c>
      <c r="P57" s="112">
        <v>0</v>
      </c>
      <c r="Q57" s="112">
        <f t="shared" ref="Q57" si="37">+O57-P57-R57</f>
        <v>423461610.10000002</v>
      </c>
      <c r="R57" s="112">
        <f>+L57*0.1</f>
        <v>47048237.900000006</v>
      </c>
      <c r="S57" s="112"/>
      <c r="T57" s="112">
        <f t="shared" ref="T57" si="38">+O57</f>
        <v>470509848</v>
      </c>
      <c r="U57" s="16">
        <v>692432369</v>
      </c>
      <c r="V57" s="114">
        <f>U57/T57</f>
        <v>1.4716639235997457</v>
      </c>
      <c r="W57" s="16"/>
      <c r="X57" s="173"/>
      <c r="Y57" s="88"/>
    </row>
    <row r="58" spans="1:25" ht="22.5" customHeight="1" thickTop="1" thickBot="1" x14ac:dyDescent="0.3">
      <c r="A58" s="14">
        <v>1</v>
      </c>
      <c r="B58" s="74" t="s">
        <v>66</v>
      </c>
      <c r="C58" s="74" t="s">
        <v>66</v>
      </c>
      <c r="D58" s="74" t="s">
        <v>81</v>
      </c>
      <c r="E58" s="74" t="s">
        <v>81</v>
      </c>
      <c r="F58" s="74" t="s">
        <v>130</v>
      </c>
      <c r="G58" s="91"/>
      <c r="H58" s="74"/>
      <c r="I58" s="74"/>
      <c r="J58" s="74"/>
      <c r="K58" s="71" t="s">
        <v>131</v>
      </c>
      <c r="L58" s="16">
        <f>SUBTOTAL(9,L59:L61)</f>
        <v>563188393</v>
      </c>
      <c r="M58" s="16">
        <f t="shared" ref="M58:U58" si="39">SUBTOTAL(9,M59:M61)</f>
        <v>0</v>
      </c>
      <c r="N58" s="16">
        <f t="shared" si="39"/>
        <v>0</v>
      </c>
      <c r="O58" s="16">
        <f t="shared" si="39"/>
        <v>563188393</v>
      </c>
      <c r="P58" s="16">
        <f t="shared" si="39"/>
        <v>0</v>
      </c>
      <c r="Q58" s="16">
        <f t="shared" si="39"/>
        <v>506869554</v>
      </c>
      <c r="R58" s="16">
        <f t="shared" si="39"/>
        <v>56318839</v>
      </c>
      <c r="S58" s="16">
        <f t="shared" si="39"/>
        <v>0</v>
      </c>
      <c r="T58" s="16">
        <f t="shared" si="39"/>
        <v>563188393</v>
      </c>
      <c r="U58" s="16">
        <f t="shared" si="39"/>
        <v>476916199</v>
      </c>
      <c r="V58" s="114">
        <f>U58/T58</f>
        <v>0.8468146803586557</v>
      </c>
      <c r="W58" s="16"/>
      <c r="X58" s="173" t="s">
        <v>707</v>
      </c>
      <c r="Y58" s="88" t="s">
        <v>696</v>
      </c>
    </row>
    <row r="59" spans="1:25" ht="22.5" customHeight="1" thickTop="1" thickBot="1" x14ac:dyDescent="0.3">
      <c r="A59" s="14">
        <v>1</v>
      </c>
      <c r="B59" s="74" t="s">
        <v>66</v>
      </c>
      <c r="C59" s="74" t="s">
        <v>66</v>
      </c>
      <c r="D59" s="74" t="s">
        <v>81</v>
      </c>
      <c r="E59" s="74" t="s">
        <v>81</v>
      </c>
      <c r="F59" s="74" t="s">
        <v>130</v>
      </c>
      <c r="G59" s="91">
        <v>1</v>
      </c>
      <c r="H59" s="74"/>
      <c r="I59" s="74"/>
      <c r="J59" s="74"/>
      <c r="K59" s="71" t="s">
        <v>132</v>
      </c>
      <c r="L59" s="112">
        <v>563188393</v>
      </c>
      <c r="M59" s="112"/>
      <c r="N59" s="112"/>
      <c r="O59" s="112">
        <f t="shared" ref="O59" si="40">L59+M59-N59</f>
        <v>563188393</v>
      </c>
      <c r="P59" s="112"/>
      <c r="Q59" s="112">
        <f t="shared" ref="Q59" si="41">+O59-P59-R59</f>
        <v>506869554</v>
      </c>
      <c r="R59" s="112">
        <v>56318839</v>
      </c>
      <c r="S59" s="112"/>
      <c r="T59" s="112">
        <f t="shared" ref="T59" si="42">+O59</f>
        <v>563188393</v>
      </c>
      <c r="U59" s="16">
        <v>476916199</v>
      </c>
      <c r="V59" s="113">
        <f t="shared" ref="V59" si="43">U59/T59</f>
        <v>0.8468146803586557</v>
      </c>
      <c r="W59" s="16"/>
      <c r="X59" s="173"/>
      <c r="Y59" s="88"/>
    </row>
    <row r="60" spans="1:25" ht="22.5" customHeight="1" thickTop="1" thickBot="1" x14ac:dyDescent="0.3">
      <c r="A60" s="14">
        <v>1</v>
      </c>
      <c r="B60" s="74" t="s">
        <v>66</v>
      </c>
      <c r="C60" s="74" t="s">
        <v>66</v>
      </c>
      <c r="D60" s="74" t="s">
        <v>81</v>
      </c>
      <c r="E60" s="74" t="s">
        <v>81</v>
      </c>
      <c r="F60" s="74" t="s">
        <v>130</v>
      </c>
      <c r="G60" s="91">
        <v>2</v>
      </c>
      <c r="H60" s="74"/>
      <c r="I60" s="74"/>
      <c r="J60" s="74"/>
      <c r="K60" s="71" t="s">
        <v>133</v>
      </c>
      <c r="L60" s="16"/>
      <c r="M60" s="16"/>
      <c r="N60" s="16"/>
      <c r="O60" s="15">
        <f>+L60+M60-N60</f>
        <v>0</v>
      </c>
      <c r="P60" s="16"/>
      <c r="Q60" s="16"/>
      <c r="R60" s="16"/>
      <c r="S60" s="16"/>
      <c r="T60" s="16"/>
      <c r="U60" s="16"/>
      <c r="V60" s="114"/>
      <c r="W60" s="16"/>
      <c r="X60" s="173"/>
      <c r="Y60" s="88"/>
    </row>
    <row r="61" spans="1:25" ht="22.5" customHeight="1" thickTop="1" thickBot="1" x14ac:dyDescent="0.3">
      <c r="A61" s="14">
        <v>1</v>
      </c>
      <c r="B61" s="74" t="s">
        <v>66</v>
      </c>
      <c r="C61" s="74" t="s">
        <v>66</v>
      </c>
      <c r="D61" s="74" t="s">
        <v>81</v>
      </c>
      <c r="E61" s="74" t="s">
        <v>81</v>
      </c>
      <c r="F61" s="74" t="s">
        <v>130</v>
      </c>
      <c r="G61" s="91">
        <v>3</v>
      </c>
      <c r="H61" s="74"/>
      <c r="I61" s="74"/>
      <c r="J61" s="74"/>
      <c r="K61" s="71" t="s">
        <v>134</v>
      </c>
      <c r="L61" s="16"/>
      <c r="M61" s="16"/>
      <c r="N61" s="16"/>
      <c r="O61" s="15">
        <f>+L61+M61-N61</f>
        <v>0</v>
      </c>
      <c r="P61" s="16"/>
      <c r="Q61" s="16"/>
      <c r="R61" s="16"/>
      <c r="S61" s="16"/>
      <c r="T61" s="16"/>
      <c r="U61" s="16"/>
      <c r="V61" s="114"/>
      <c r="W61" s="16"/>
      <c r="X61" s="173"/>
      <c r="Y61" s="88"/>
    </row>
    <row r="62" spans="1:25" ht="22.5" customHeight="1" thickTop="1" thickBot="1" x14ac:dyDescent="0.3">
      <c r="A62" s="14">
        <v>1</v>
      </c>
      <c r="B62" s="74" t="s">
        <v>66</v>
      </c>
      <c r="C62" s="74" t="s">
        <v>66</v>
      </c>
      <c r="D62" s="74" t="s">
        <v>81</v>
      </c>
      <c r="E62" s="74" t="s">
        <v>81</v>
      </c>
      <c r="F62" s="74" t="s">
        <v>135</v>
      </c>
      <c r="G62" s="91"/>
      <c r="H62" s="74"/>
      <c r="I62" s="74"/>
      <c r="J62" s="74"/>
      <c r="K62" s="71" t="s">
        <v>136</v>
      </c>
      <c r="L62" s="16">
        <f>SUBTOTAL(9,L63:L65)</f>
        <v>0</v>
      </c>
      <c r="M62" s="16">
        <f t="shared" ref="M62:U62" si="44">SUBTOTAL(9,M63:M65)</f>
        <v>0</v>
      </c>
      <c r="N62" s="16">
        <f t="shared" si="44"/>
        <v>0</v>
      </c>
      <c r="O62" s="16">
        <f t="shared" si="44"/>
        <v>0</v>
      </c>
      <c r="P62" s="16">
        <f t="shared" si="44"/>
        <v>0</v>
      </c>
      <c r="Q62" s="16">
        <f t="shared" si="44"/>
        <v>0</v>
      </c>
      <c r="R62" s="16">
        <f t="shared" si="44"/>
        <v>0</v>
      </c>
      <c r="S62" s="16">
        <f t="shared" si="44"/>
        <v>0</v>
      </c>
      <c r="T62" s="16">
        <f t="shared" si="44"/>
        <v>0</v>
      </c>
      <c r="U62" s="16">
        <f t="shared" si="44"/>
        <v>0</v>
      </c>
      <c r="V62" s="114"/>
      <c r="W62" s="16"/>
      <c r="X62" s="173"/>
      <c r="Y62" s="88"/>
    </row>
    <row r="63" spans="1:25" ht="22.5" customHeight="1" thickTop="1" thickBot="1" x14ac:dyDescent="0.3">
      <c r="A63" s="14">
        <v>1</v>
      </c>
      <c r="B63" s="74" t="s">
        <v>66</v>
      </c>
      <c r="C63" s="74" t="s">
        <v>66</v>
      </c>
      <c r="D63" s="74" t="s">
        <v>81</v>
      </c>
      <c r="E63" s="74" t="s">
        <v>81</v>
      </c>
      <c r="F63" s="74" t="s">
        <v>135</v>
      </c>
      <c r="G63" s="91">
        <v>1</v>
      </c>
      <c r="H63" s="74"/>
      <c r="I63" s="74"/>
      <c r="J63" s="74"/>
      <c r="K63" s="71" t="s">
        <v>137</v>
      </c>
      <c r="L63" s="16"/>
      <c r="M63" s="16"/>
      <c r="N63" s="16"/>
      <c r="O63" s="15">
        <f>+L63+M63-N63</f>
        <v>0</v>
      </c>
      <c r="P63" s="16"/>
      <c r="Q63" s="16"/>
      <c r="R63" s="16"/>
      <c r="S63" s="16"/>
      <c r="T63" s="16"/>
      <c r="U63" s="16"/>
      <c r="V63" s="114"/>
      <c r="W63" s="16"/>
      <c r="X63" s="173"/>
      <c r="Y63" s="88"/>
    </row>
    <row r="64" spans="1:25" ht="22.5" customHeight="1" thickTop="1" thickBot="1" x14ac:dyDescent="0.3">
      <c r="A64" s="14">
        <v>1</v>
      </c>
      <c r="B64" s="74" t="s">
        <v>66</v>
      </c>
      <c r="C64" s="74" t="s">
        <v>66</v>
      </c>
      <c r="D64" s="74" t="s">
        <v>81</v>
      </c>
      <c r="E64" s="74" t="s">
        <v>81</v>
      </c>
      <c r="F64" s="74" t="s">
        <v>135</v>
      </c>
      <c r="G64" s="91">
        <v>2</v>
      </c>
      <c r="H64" s="74"/>
      <c r="I64" s="74"/>
      <c r="J64" s="74"/>
      <c r="K64" s="71" t="s">
        <v>138</v>
      </c>
      <c r="L64" s="16"/>
      <c r="M64" s="16"/>
      <c r="N64" s="16"/>
      <c r="O64" s="15">
        <f>+L64+M64-N64</f>
        <v>0</v>
      </c>
      <c r="P64" s="16"/>
      <c r="Q64" s="16"/>
      <c r="R64" s="16"/>
      <c r="S64" s="16"/>
      <c r="T64" s="16"/>
      <c r="U64" s="16"/>
      <c r="V64" s="114"/>
      <c r="W64" s="16"/>
      <c r="X64" s="173"/>
      <c r="Y64" s="88"/>
    </row>
    <row r="65" spans="1:25" ht="22.5" customHeight="1" thickTop="1" thickBot="1" x14ac:dyDescent="0.3">
      <c r="A65" s="14">
        <v>1</v>
      </c>
      <c r="B65" s="74" t="s">
        <v>66</v>
      </c>
      <c r="C65" s="74" t="s">
        <v>66</v>
      </c>
      <c r="D65" s="74" t="s">
        <v>81</v>
      </c>
      <c r="E65" s="74" t="s">
        <v>81</v>
      </c>
      <c r="F65" s="74" t="s">
        <v>135</v>
      </c>
      <c r="G65" s="91">
        <v>3</v>
      </c>
      <c r="H65" s="74"/>
      <c r="I65" s="74"/>
      <c r="J65" s="74"/>
      <c r="K65" s="71" t="s">
        <v>139</v>
      </c>
      <c r="L65" s="16"/>
      <c r="M65" s="16"/>
      <c r="N65" s="16"/>
      <c r="O65" s="15">
        <f>+L65+M65-N65</f>
        <v>0</v>
      </c>
      <c r="P65" s="16"/>
      <c r="Q65" s="16"/>
      <c r="R65" s="16"/>
      <c r="S65" s="16"/>
      <c r="T65" s="16"/>
      <c r="U65" s="16"/>
      <c r="V65" s="114"/>
      <c r="W65" s="16"/>
      <c r="X65" s="173"/>
      <c r="Y65" s="88"/>
    </row>
    <row r="66" spans="1:25" ht="22.5" customHeight="1" thickTop="1" thickBot="1" x14ac:dyDescent="0.3">
      <c r="A66" s="14">
        <v>1</v>
      </c>
      <c r="B66" s="74" t="s">
        <v>66</v>
      </c>
      <c r="C66" s="74" t="s">
        <v>66</v>
      </c>
      <c r="D66" s="74" t="s">
        <v>81</v>
      </c>
      <c r="E66" s="74" t="s">
        <v>81</v>
      </c>
      <c r="F66" s="74" t="s">
        <v>140</v>
      </c>
      <c r="G66" s="91"/>
      <c r="H66" s="74"/>
      <c r="I66" s="74"/>
      <c r="J66" s="74"/>
      <c r="K66" s="71" t="s">
        <v>141</v>
      </c>
      <c r="L66" s="16">
        <f>SUBTOTAL(9,L67:L69)</f>
        <v>0</v>
      </c>
      <c r="M66" s="16">
        <f t="shared" ref="M66:U66" si="45">SUBTOTAL(9,M67:M69)</f>
        <v>0</v>
      </c>
      <c r="N66" s="16">
        <f t="shared" si="45"/>
        <v>0</v>
      </c>
      <c r="O66" s="16">
        <f t="shared" si="45"/>
        <v>0</v>
      </c>
      <c r="P66" s="16">
        <f t="shared" si="45"/>
        <v>0</v>
      </c>
      <c r="Q66" s="16">
        <f t="shared" si="45"/>
        <v>0</v>
      </c>
      <c r="R66" s="16">
        <f t="shared" si="45"/>
        <v>0</v>
      </c>
      <c r="S66" s="16">
        <f t="shared" si="45"/>
        <v>0</v>
      </c>
      <c r="T66" s="16">
        <f t="shared" si="45"/>
        <v>0</v>
      </c>
      <c r="U66" s="16">
        <f t="shared" si="45"/>
        <v>0</v>
      </c>
      <c r="V66" s="114"/>
      <c r="W66" s="16"/>
      <c r="X66" s="173"/>
      <c r="Y66" s="88"/>
    </row>
    <row r="67" spans="1:25" ht="22.5" customHeight="1" thickTop="1" thickBot="1" x14ac:dyDescent="0.3">
      <c r="A67" s="14">
        <v>1</v>
      </c>
      <c r="B67" s="74" t="s">
        <v>66</v>
      </c>
      <c r="C67" s="74" t="s">
        <v>66</v>
      </c>
      <c r="D67" s="74" t="s">
        <v>81</v>
      </c>
      <c r="E67" s="74" t="s">
        <v>81</v>
      </c>
      <c r="F67" s="74" t="s">
        <v>140</v>
      </c>
      <c r="G67" s="91">
        <v>1</v>
      </c>
      <c r="H67" s="74"/>
      <c r="I67" s="74"/>
      <c r="J67" s="74"/>
      <c r="K67" s="71" t="s">
        <v>142</v>
      </c>
      <c r="L67" s="16"/>
      <c r="M67" s="16"/>
      <c r="N67" s="16"/>
      <c r="O67" s="15">
        <f>+L67+M67-N67</f>
        <v>0</v>
      </c>
      <c r="P67" s="16"/>
      <c r="Q67" s="16"/>
      <c r="R67" s="16"/>
      <c r="S67" s="16"/>
      <c r="T67" s="16"/>
      <c r="U67" s="16"/>
      <c r="V67" s="114"/>
      <c r="W67" s="16"/>
      <c r="X67" s="173"/>
      <c r="Y67" s="88"/>
    </row>
    <row r="68" spans="1:25" ht="22.5" customHeight="1" thickTop="1" thickBot="1" x14ac:dyDescent="0.3">
      <c r="A68" s="14">
        <v>1</v>
      </c>
      <c r="B68" s="74" t="s">
        <v>66</v>
      </c>
      <c r="C68" s="74" t="s">
        <v>66</v>
      </c>
      <c r="D68" s="74" t="s">
        <v>81</v>
      </c>
      <c r="E68" s="74" t="s">
        <v>81</v>
      </c>
      <c r="F68" s="74" t="s">
        <v>140</v>
      </c>
      <c r="G68" s="91">
        <v>2</v>
      </c>
      <c r="H68" s="74"/>
      <c r="I68" s="74"/>
      <c r="J68" s="74"/>
      <c r="K68" s="71" t="s">
        <v>143</v>
      </c>
      <c r="L68" s="16"/>
      <c r="M68" s="16"/>
      <c r="N68" s="16"/>
      <c r="O68" s="15">
        <f>+L68+M68-N68</f>
        <v>0</v>
      </c>
      <c r="P68" s="16"/>
      <c r="Q68" s="16"/>
      <c r="R68" s="16"/>
      <c r="S68" s="16"/>
      <c r="T68" s="16"/>
      <c r="U68" s="16"/>
      <c r="V68" s="114"/>
      <c r="W68" s="16"/>
      <c r="X68" s="173"/>
      <c r="Y68" s="88"/>
    </row>
    <row r="69" spans="1:25" ht="22.5" customHeight="1" thickTop="1" thickBot="1" x14ac:dyDescent="0.3">
      <c r="A69" s="14">
        <v>1</v>
      </c>
      <c r="B69" s="74" t="s">
        <v>66</v>
      </c>
      <c r="C69" s="74" t="s">
        <v>66</v>
      </c>
      <c r="D69" s="74" t="s">
        <v>81</v>
      </c>
      <c r="E69" s="74" t="s">
        <v>81</v>
      </c>
      <c r="F69" s="74" t="s">
        <v>140</v>
      </c>
      <c r="G69" s="91">
        <v>3</v>
      </c>
      <c r="H69" s="74"/>
      <c r="I69" s="74"/>
      <c r="J69" s="74"/>
      <c r="K69" s="71" t="s">
        <v>144</v>
      </c>
      <c r="L69" s="16"/>
      <c r="M69" s="16"/>
      <c r="N69" s="16"/>
      <c r="O69" s="15">
        <f>+L69+M69-N69</f>
        <v>0</v>
      </c>
      <c r="P69" s="16"/>
      <c r="Q69" s="16"/>
      <c r="R69" s="16"/>
      <c r="S69" s="16"/>
      <c r="T69" s="16"/>
      <c r="U69" s="16"/>
      <c r="V69" s="114"/>
      <c r="W69" s="16"/>
      <c r="X69" s="173"/>
      <c r="Y69" s="88"/>
    </row>
    <row r="70" spans="1:25" ht="22.5" customHeight="1" thickTop="1" thickBot="1" x14ac:dyDescent="0.3">
      <c r="A70" s="14">
        <v>1</v>
      </c>
      <c r="B70" s="74" t="s">
        <v>66</v>
      </c>
      <c r="C70" s="74" t="s">
        <v>66</v>
      </c>
      <c r="D70" s="74" t="s">
        <v>81</v>
      </c>
      <c r="E70" s="74" t="s">
        <v>81</v>
      </c>
      <c r="F70" s="74" t="s">
        <v>145</v>
      </c>
      <c r="G70" s="91"/>
      <c r="H70" s="74"/>
      <c r="I70" s="74"/>
      <c r="J70" s="74"/>
      <c r="K70" s="71" t="s">
        <v>146</v>
      </c>
      <c r="L70" s="16">
        <f>SUBTOTAL(9,L71:L73)</f>
        <v>0</v>
      </c>
      <c r="M70" s="16">
        <f t="shared" ref="M70:U70" si="46">SUBTOTAL(9,M71:M73)</f>
        <v>0</v>
      </c>
      <c r="N70" s="16">
        <f t="shared" si="46"/>
        <v>0</v>
      </c>
      <c r="O70" s="16">
        <f t="shared" si="46"/>
        <v>0</v>
      </c>
      <c r="P70" s="16">
        <f t="shared" si="46"/>
        <v>0</v>
      </c>
      <c r="Q70" s="16">
        <f t="shared" si="46"/>
        <v>0</v>
      </c>
      <c r="R70" s="16">
        <f t="shared" si="46"/>
        <v>0</v>
      </c>
      <c r="S70" s="16">
        <f t="shared" si="46"/>
        <v>0</v>
      </c>
      <c r="T70" s="16">
        <f t="shared" si="46"/>
        <v>0</v>
      </c>
      <c r="U70" s="16">
        <f t="shared" si="46"/>
        <v>0</v>
      </c>
      <c r="V70" s="114"/>
      <c r="W70" s="16"/>
      <c r="X70" s="173"/>
      <c r="Y70" s="88"/>
    </row>
    <row r="71" spans="1:25" ht="22.5" customHeight="1" thickTop="1" thickBot="1" x14ac:dyDescent="0.3">
      <c r="A71" s="14">
        <v>1</v>
      </c>
      <c r="B71" s="74" t="s">
        <v>66</v>
      </c>
      <c r="C71" s="74" t="s">
        <v>66</v>
      </c>
      <c r="D71" s="74" t="s">
        <v>81</v>
      </c>
      <c r="E71" s="74" t="s">
        <v>81</v>
      </c>
      <c r="F71" s="74" t="s">
        <v>145</v>
      </c>
      <c r="G71" s="91">
        <v>1</v>
      </c>
      <c r="H71" s="74"/>
      <c r="I71" s="74"/>
      <c r="J71" s="74"/>
      <c r="K71" s="71" t="s">
        <v>147</v>
      </c>
      <c r="L71" s="16"/>
      <c r="M71" s="16"/>
      <c r="N71" s="16"/>
      <c r="O71" s="15">
        <f>+L71+M71-N71</f>
        <v>0</v>
      </c>
      <c r="P71" s="16"/>
      <c r="Q71" s="16"/>
      <c r="R71" s="16"/>
      <c r="S71" s="16"/>
      <c r="T71" s="16"/>
      <c r="U71" s="16"/>
      <c r="V71" s="114"/>
      <c r="W71" s="16"/>
      <c r="X71" s="173"/>
      <c r="Y71" s="88"/>
    </row>
    <row r="72" spans="1:25" ht="22.5" customHeight="1" thickTop="1" thickBot="1" x14ac:dyDescent="0.3">
      <c r="A72" s="14">
        <v>1</v>
      </c>
      <c r="B72" s="74" t="s">
        <v>66</v>
      </c>
      <c r="C72" s="74" t="s">
        <v>66</v>
      </c>
      <c r="D72" s="74" t="s">
        <v>81</v>
      </c>
      <c r="E72" s="74" t="s">
        <v>81</v>
      </c>
      <c r="F72" s="74" t="s">
        <v>145</v>
      </c>
      <c r="G72" s="91">
        <v>2</v>
      </c>
      <c r="H72" s="74"/>
      <c r="I72" s="74"/>
      <c r="J72" s="74"/>
      <c r="K72" s="71" t="s">
        <v>148</v>
      </c>
      <c r="L72" s="16"/>
      <c r="M72" s="16"/>
      <c r="N72" s="16"/>
      <c r="O72" s="15">
        <f>+L72+M72-N72</f>
        <v>0</v>
      </c>
      <c r="P72" s="16"/>
      <c r="Q72" s="16"/>
      <c r="R72" s="16"/>
      <c r="S72" s="16"/>
      <c r="T72" s="16"/>
      <c r="U72" s="16"/>
      <c r="V72" s="114"/>
      <c r="W72" s="16"/>
      <c r="X72" s="173"/>
      <c r="Y72" s="88"/>
    </row>
    <row r="73" spans="1:25" ht="22.5" customHeight="1" thickTop="1" thickBot="1" x14ac:dyDescent="0.3">
      <c r="A73" s="14">
        <v>1</v>
      </c>
      <c r="B73" s="74" t="s">
        <v>66</v>
      </c>
      <c r="C73" s="74" t="s">
        <v>66</v>
      </c>
      <c r="D73" s="74" t="s">
        <v>81</v>
      </c>
      <c r="E73" s="74" t="s">
        <v>81</v>
      </c>
      <c r="F73" s="74" t="s">
        <v>145</v>
      </c>
      <c r="G73" s="91">
        <v>3</v>
      </c>
      <c r="H73" s="74"/>
      <c r="I73" s="74"/>
      <c r="J73" s="74"/>
      <c r="K73" s="71" t="s">
        <v>149</v>
      </c>
      <c r="L73" s="16"/>
      <c r="M73" s="16"/>
      <c r="N73" s="16"/>
      <c r="O73" s="15">
        <f>+L73+M73-N73</f>
        <v>0</v>
      </c>
      <c r="P73" s="16"/>
      <c r="Q73" s="16"/>
      <c r="R73" s="16"/>
      <c r="S73" s="16"/>
      <c r="T73" s="16"/>
      <c r="U73" s="16"/>
      <c r="V73" s="114"/>
      <c r="W73" s="16"/>
      <c r="X73" s="173"/>
      <c r="Y73" s="88"/>
    </row>
    <row r="74" spans="1:25" ht="22.5" customHeight="1" thickTop="1" thickBot="1" x14ac:dyDescent="0.3">
      <c r="A74" s="14">
        <v>1</v>
      </c>
      <c r="B74" s="74" t="s">
        <v>66</v>
      </c>
      <c r="C74" s="74" t="s">
        <v>66</v>
      </c>
      <c r="D74" s="74" t="s">
        <v>81</v>
      </c>
      <c r="E74" s="74" t="s">
        <v>81</v>
      </c>
      <c r="F74" s="74" t="s">
        <v>150</v>
      </c>
      <c r="G74" s="91"/>
      <c r="H74" s="74"/>
      <c r="I74" s="74"/>
      <c r="J74" s="74"/>
      <c r="K74" s="71" t="s">
        <v>151</v>
      </c>
      <c r="L74" s="16">
        <f>SUM(L75:L77)</f>
        <v>0</v>
      </c>
      <c r="M74" s="16">
        <f t="shared" ref="M74:U74" si="47">SUM(M75:M77)</f>
        <v>0</v>
      </c>
      <c r="N74" s="16">
        <f t="shared" si="47"/>
        <v>0</v>
      </c>
      <c r="O74" s="16">
        <f t="shared" si="47"/>
        <v>0</v>
      </c>
      <c r="P74" s="16">
        <f t="shared" si="47"/>
        <v>0</v>
      </c>
      <c r="Q74" s="16">
        <f t="shared" si="47"/>
        <v>0</v>
      </c>
      <c r="R74" s="16">
        <f t="shared" si="47"/>
        <v>0</v>
      </c>
      <c r="S74" s="16">
        <f t="shared" si="47"/>
        <v>0</v>
      </c>
      <c r="T74" s="16">
        <f t="shared" si="47"/>
        <v>0</v>
      </c>
      <c r="U74" s="16">
        <f t="shared" si="47"/>
        <v>0</v>
      </c>
      <c r="V74" s="114"/>
      <c r="W74" s="16"/>
      <c r="X74" s="173"/>
      <c r="Y74" s="88"/>
    </row>
    <row r="75" spans="1:25" ht="22.5" customHeight="1" thickTop="1" thickBot="1" x14ac:dyDescent="0.3">
      <c r="A75" s="14">
        <v>1</v>
      </c>
      <c r="B75" s="74" t="s">
        <v>66</v>
      </c>
      <c r="C75" s="74" t="s">
        <v>66</v>
      </c>
      <c r="D75" s="74" t="s">
        <v>81</v>
      </c>
      <c r="E75" s="74" t="s">
        <v>81</v>
      </c>
      <c r="F75" s="74" t="s">
        <v>150</v>
      </c>
      <c r="G75" s="91">
        <v>1</v>
      </c>
      <c r="H75" s="74"/>
      <c r="I75" s="74"/>
      <c r="J75" s="74"/>
      <c r="K75" s="71" t="s">
        <v>152</v>
      </c>
      <c r="L75" s="16"/>
      <c r="M75" s="16"/>
      <c r="N75" s="16"/>
      <c r="O75" s="15">
        <f>+L75+M75-N75</f>
        <v>0</v>
      </c>
      <c r="P75" s="16"/>
      <c r="Q75" s="16"/>
      <c r="R75" s="16"/>
      <c r="S75" s="16"/>
      <c r="T75" s="16"/>
      <c r="U75" s="16"/>
      <c r="V75" s="114"/>
      <c r="W75" s="16"/>
      <c r="X75" s="173"/>
      <c r="Y75" s="88"/>
    </row>
    <row r="76" spans="1:25" ht="22.5" customHeight="1" thickTop="1" thickBot="1" x14ac:dyDescent="0.3">
      <c r="A76" s="14">
        <v>1</v>
      </c>
      <c r="B76" s="74" t="s">
        <v>66</v>
      </c>
      <c r="C76" s="74" t="s">
        <v>66</v>
      </c>
      <c r="D76" s="74" t="s">
        <v>81</v>
      </c>
      <c r="E76" s="74" t="s">
        <v>81</v>
      </c>
      <c r="F76" s="74" t="s">
        <v>150</v>
      </c>
      <c r="G76" s="91">
        <v>2</v>
      </c>
      <c r="H76" s="74"/>
      <c r="I76" s="74"/>
      <c r="J76" s="74"/>
      <c r="K76" s="71" t="s">
        <v>153</v>
      </c>
      <c r="L76" s="16"/>
      <c r="M76" s="16"/>
      <c r="N76" s="16"/>
      <c r="O76" s="15">
        <f>+L76+M76-N76</f>
        <v>0</v>
      </c>
      <c r="P76" s="16"/>
      <c r="Q76" s="16"/>
      <c r="R76" s="16"/>
      <c r="S76" s="16"/>
      <c r="T76" s="16"/>
      <c r="U76" s="16"/>
      <c r="V76" s="114"/>
      <c r="W76" s="16"/>
      <c r="X76" s="173"/>
      <c r="Y76" s="88"/>
    </row>
    <row r="77" spans="1:25" ht="22.5" customHeight="1" thickTop="1" thickBot="1" x14ac:dyDescent="0.3">
      <c r="A77" s="14">
        <v>1</v>
      </c>
      <c r="B77" s="74" t="s">
        <v>66</v>
      </c>
      <c r="C77" s="74" t="s">
        <v>66</v>
      </c>
      <c r="D77" s="74" t="s">
        <v>81</v>
      </c>
      <c r="E77" s="74" t="s">
        <v>81</v>
      </c>
      <c r="F77" s="74" t="s">
        <v>150</v>
      </c>
      <c r="G77" s="91">
        <v>3</v>
      </c>
      <c r="H77" s="74"/>
      <c r="I77" s="74"/>
      <c r="J77" s="74"/>
      <c r="K77" s="71" t="s">
        <v>154</v>
      </c>
      <c r="L77" s="16"/>
      <c r="M77" s="16"/>
      <c r="N77" s="16"/>
      <c r="O77" s="15">
        <f>+L77+M77-N77</f>
        <v>0</v>
      </c>
      <c r="P77" s="16"/>
      <c r="Q77" s="16"/>
      <c r="R77" s="16"/>
      <c r="S77" s="16"/>
      <c r="T77" s="16"/>
      <c r="U77" s="16"/>
      <c r="V77" s="114"/>
      <c r="W77" s="16"/>
      <c r="X77" s="173"/>
      <c r="Y77" s="88"/>
    </row>
    <row r="78" spans="1:25" ht="22.5" customHeight="1" thickTop="1" thickBot="1" x14ac:dyDescent="0.3">
      <c r="A78" s="14">
        <v>1</v>
      </c>
      <c r="B78" s="74" t="s">
        <v>66</v>
      </c>
      <c r="C78" s="74" t="s">
        <v>66</v>
      </c>
      <c r="D78" s="74" t="s">
        <v>81</v>
      </c>
      <c r="E78" s="74" t="s">
        <v>155</v>
      </c>
      <c r="F78" s="74"/>
      <c r="G78" s="91"/>
      <c r="H78" s="74"/>
      <c r="I78" s="74"/>
      <c r="J78" s="74"/>
      <c r="K78" s="71" t="s">
        <v>156</v>
      </c>
      <c r="L78" s="16">
        <f>+L79+L100</f>
        <v>604806937</v>
      </c>
      <c r="M78" s="16">
        <f t="shared" ref="M78:U78" si="48">+M79+M100</f>
        <v>57241574</v>
      </c>
      <c r="N78" s="16">
        <f t="shared" si="48"/>
        <v>0</v>
      </c>
      <c r="O78" s="16">
        <f t="shared" si="48"/>
        <v>662048511</v>
      </c>
      <c r="P78" s="16">
        <f t="shared" si="48"/>
        <v>0</v>
      </c>
      <c r="Q78" s="16">
        <f t="shared" si="48"/>
        <v>601863593</v>
      </c>
      <c r="R78" s="16">
        <f t="shared" si="48"/>
        <v>60184918.000000007</v>
      </c>
      <c r="S78" s="16">
        <f t="shared" si="48"/>
        <v>0</v>
      </c>
      <c r="T78" s="16">
        <f t="shared" si="48"/>
        <v>662048511</v>
      </c>
      <c r="U78" s="16">
        <f t="shared" si="48"/>
        <v>714313676</v>
      </c>
      <c r="V78" s="114">
        <f>U78/T78</f>
        <v>1.0789446152836375</v>
      </c>
      <c r="W78" s="16"/>
      <c r="X78" s="173"/>
      <c r="Y78" s="88"/>
    </row>
    <row r="79" spans="1:25" ht="22.5" customHeight="1" thickTop="1" thickBot="1" x14ac:dyDescent="0.3">
      <c r="A79" s="14">
        <v>1</v>
      </c>
      <c r="B79" s="74" t="s">
        <v>66</v>
      </c>
      <c r="C79" s="74" t="s">
        <v>66</v>
      </c>
      <c r="D79" s="74" t="s">
        <v>81</v>
      </c>
      <c r="E79" s="74" t="s">
        <v>155</v>
      </c>
      <c r="F79" s="74" t="s">
        <v>157</v>
      </c>
      <c r="G79" s="91"/>
      <c r="H79" s="74"/>
      <c r="I79" s="74"/>
      <c r="J79" s="74"/>
      <c r="K79" s="71" t="s">
        <v>158</v>
      </c>
      <c r="L79" s="16">
        <f>+L80+L84+L88+L92+L96</f>
        <v>604806937</v>
      </c>
      <c r="M79" s="16">
        <f t="shared" ref="M79:U79" si="49">+M80+M84+M88+M92+M96</f>
        <v>57241574</v>
      </c>
      <c r="N79" s="16">
        <f t="shared" si="49"/>
        <v>0</v>
      </c>
      <c r="O79" s="16">
        <f t="shared" si="49"/>
        <v>662048511</v>
      </c>
      <c r="P79" s="16">
        <f t="shared" si="49"/>
        <v>0</v>
      </c>
      <c r="Q79" s="16">
        <f t="shared" si="49"/>
        <v>601863593</v>
      </c>
      <c r="R79" s="16">
        <f t="shared" si="49"/>
        <v>60184918.000000007</v>
      </c>
      <c r="S79" s="16">
        <f t="shared" si="49"/>
        <v>0</v>
      </c>
      <c r="T79" s="16">
        <f t="shared" si="49"/>
        <v>662048511</v>
      </c>
      <c r="U79" s="16">
        <f t="shared" si="49"/>
        <v>714313676</v>
      </c>
      <c r="V79" s="114">
        <f>U79/T79</f>
        <v>1.0789446152836375</v>
      </c>
      <c r="W79" s="16"/>
      <c r="X79" s="173" t="s">
        <v>708</v>
      </c>
      <c r="Y79" s="88" t="s">
        <v>696</v>
      </c>
    </row>
    <row r="80" spans="1:25" ht="22.5" customHeight="1" thickTop="1" thickBot="1" x14ac:dyDescent="0.3">
      <c r="A80" s="14">
        <v>1</v>
      </c>
      <c r="B80" s="74" t="s">
        <v>66</v>
      </c>
      <c r="C80" s="74" t="s">
        <v>66</v>
      </c>
      <c r="D80" s="74" t="s">
        <v>81</v>
      </c>
      <c r="E80" s="74" t="s">
        <v>155</v>
      </c>
      <c r="F80" s="74" t="s">
        <v>157</v>
      </c>
      <c r="G80" s="74" t="s">
        <v>155</v>
      </c>
      <c r="H80" s="74"/>
      <c r="I80" s="74"/>
      <c r="J80" s="74"/>
      <c r="K80" s="71" t="s">
        <v>159</v>
      </c>
      <c r="L80" s="16">
        <f>SUM(L81:L83)</f>
        <v>0</v>
      </c>
      <c r="M80" s="16">
        <f t="shared" ref="M80:U80" si="50">SUM(M81:M83)</f>
        <v>0</v>
      </c>
      <c r="N80" s="16">
        <f t="shared" si="50"/>
        <v>0</v>
      </c>
      <c r="O80" s="16">
        <f t="shared" si="50"/>
        <v>0</v>
      </c>
      <c r="P80" s="16">
        <f t="shared" si="50"/>
        <v>0</v>
      </c>
      <c r="Q80" s="16">
        <f t="shared" si="50"/>
        <v>0</v>
      </c>
      <c r="R80" s="16">
        <f t="shared" si="50"/>
        <v>0</v>
      </c>
      <c r="S80" s="16">
        <f t="shared" si="50"/>
        <v>0</v>
      </c>
      <c r="T80" s="16">
        <f t="shared" si="50"/>
        <v>0</v>
      </c>
      <c r="U80" s="16">
        <f t="shared" si="50"/>
        <v>0</v>
      </c>
      <c r="V80" s="114"/>
      <c r="W80" s="16"/>
      <c r="X80" s="173"/>
      <c r="Y80" s="88"/>
    </row>
    <row r="81" spans="1:25" ht="22.5" customHeight="1" thickTop="1" thickBot="1" x14ac:dyDescent="0.3">
      <c r="A81" s="14">
        <v>1</v>
      </c>
      <c r="B81" s="74" t="s">
        <v>66</v>
      </c>
      <c r="C81" s="74" t="s">
        <v>66</v>
      </c>
      <c r="D81" s="74" t="s">
        <v>81</v>
      </c>
      <c r="E81" s="74" t="s">
        <v>155</v>
      </c>
      <c r="F81" s="74" t="s">
        <v>157</v>
      </c>
      <c r="G81" s="74" t="s">
        <v>155</v>
      </c>
      <c r="H81" s="74" t="s">
        <v>66</v>
      </c>
      <c r="I81" s="74"/>
      <c r="J81" s="74"/>
      <c r="K81" s="71" t="s">
        <v>160</v>
      </c>
      <c r="L81" s="16"/>
      <c r="M81" s="16"/>
      <c r="N81" s="16"/>
      <c r="O81" s="15">
        <f>+L81+M81-N81</f>
        <v>0</v>
      </c>
      <c r="P81" s="16"/>
      <c r="Q81" s="16"/>
      <c r="R81" s="16"/>
      <c r="S81" s="16"/>
      <c r="T81" s="16"/>
      <c r="U81" s="16"/>
      <c r="V81" s="114"/>
      <c r="W81" s="16"/>
      <c r="X81" s="173"/>
      <c r="Y81" s="88"/>
    </row>
    <row r="82" spans="1:25" ht="22.5" customHeight="1" thickTop="1" thickBot="1" x14ac:dyDescent="0.3">
      <c r="A82" s="14">
        <v>1</v>
      </c>
      <c r="B82" s="74" t="s">
        <v>66</v>
      </c>
      <c r="C82" s="74" t="s">
        <v>66</v>
      </c>
      <c r="D82" s="74" t="s">
        <v>81</v>
      </c>
      <c r="E82" s="74" t="s">
        <v>155</v>
      </c>
      <c r="F82" s="74" t="s">
        <v>157</v>
      </c>
      <c r="G82" s="74" t="s">
        <v>155</v>
      </c>
      <c r="H82" s="74" t="s">
        <v>77</v>
      </c>
      <c r="I82" s="74"/>
      <c r="J82" s="74"/>
      <c r="K82" s="71" t="s">
        <v>161</v>
      </c>
      <c r="L82" s="16"/>
      <c r="M82" s="16"/>
      <c r="N82" s="16"/>
      <c r="O82" s="15">
        <f>+L82+M82-N82</f>
        <v>0</v>
      </c>
      <c r="P82" s="16"/>
      <c r="Q82" s="16"/>
      <c r="R82" s="16"/>
      <c r="S82" s="16"/>
      <c r="T82" s="16"/>
      <c r="U82" s="16"/>
      <c r="V82" s="114"/>
      <c r="W82" s="16"/>
      <c r="X82" s="173"/>
      <c r="Y82" s="88"/>
    </row>
    <row r="83" spans="1:25" ht="22.5" customHeight="1" thickTop="1" thickBot="1" x14ac:dyDescent="0.3">
      <c r="A83" s="14">
        <v>1</v>
      </c>
      <c r="B83" s="74" t="s">
        <v>66</v>
      </c>
      <c r="C83" s="74" t="s">
        <v>66</v>
      </c>
      <c r="D83" s="74" t="s">
        <v>81</v>
      </c>
      <c r="E83" s="74" t="s">
        <v>155</v>
      </c>
      <c r="F83" s="74" t="s">
        <v>157</v>
      </c>
      <c r="G83" s="74" t="s">
        <v>155</v>
      </c>
      <c r="H83" s="74" t="s">
        <v>79</v>
      </c>
      <c r="I83" s="74"/>
      <c r="J83" s="74"/>
      <c r="K83" s="71" t="s">
        <v>162</v>
      </c>
      <c r="L83" s="16"/>
      <c r="M83" s="16"/>
      <c r="N83" s="16"/>
      <c r="O83" s="15">
        <f>+L83+M83-N83</f>
        <v>0</v>
      </c>
      <c r="P83" s="16"/>
      <c r="Q83" s="16"/>
      <c r="R83" s="16"/>
      <c r="S83" s="16"/>
      <c r="T83" s="16"/>
      <c r="U83" s="16"/>
      <c r="V83" s="114"/>
      <c r="W83" s="16"/>
      <c r="X83" s="173"/>
      <c r="Y83" s="88"/>
    </row>
    <row r="84" spans="1:25" ht="22.5" customHeight="1" thickTop="1" thickBot="1" x14ac:dyDescent="0.3">
      <c r="A84" s="14">
        <v>1</v>
      </c>
      <c r="B84" s="74" t="s">
        <v>66</v>
      </c>
      <c r="C84" s="74" t="s">
        <v>66</v>
      </c>
      <c r="D84" s="74" t="s">
        <v>81</v>
      </c>
      <c r="E84" s="74" t="s">
        <v>155</v>
      </c>
      <c r="F84" s="74" t="s">
        <v>157</v>
      </c>
      <c r="G84" s="74" t="s">
        <v>163</v>
      </c>
      <c r="H84" s="74"/>
      <c r="I84" s="74"/>
      <c r="J84" s="74"/>
      <c r="K84" s="71" t="s">
        <v>164</v>
      </c>
      <c r="L84" s="16">
        <f>SUM(L85:L87)</f>
        <v>0</v>
      </c>
      <c r="M84" s="16">
        <f t="shared" ref="M84:U84" si="51">SUM(M85:M87)</f>
        <v>0</v>
      </c>
      <c r="N84" s="16">
        <f t="shared" si="51"/>
        <v>0</v>
      </c>
      <c r="O84" s="16">
        <f t="shared" si="51"/>
        <v>0</v>
      </c>
      <c r="P84" s="16">
        <f t="shared" si="51"/>
        <v>0</v>
      </c>
      <c r="Q84" s="16">
        <f t="shared" si="51"/>
        <v>0</v>
      </c>
      <c r="R84" s="16">
        <f t="shared" si="51"/>
        <v>0</v>
      </c>
      <c r="S84" s="16">
        <f t="shared" si="51"/>
        <v>0</v>
      </c>
      <c r="T84" s="16">
        <f t="shared" si="51"/>
        <v>0</v>
      </c>
      <c r="U84" s="16">
        <f t="shared" si="51"/>
        <v>0</v>
      </c>
      <c r="V84" s="114"/>
      <c r="W84" s="16"/>
      <c r="X84" s="173"/>
      <c r="Y84" s="88"/>
    </row>
    <row r="85" spans="1:25" ht="22.5" customHeight="1" thickTop="1" thickBot="1" x14ac:dyDescent="0.3">
      <c r="A85" s="14">
        <v>1</v>
      </c>
      <c r="B85" s="74" t="s">
        <v>66</v>
      </c>
      <c r="C85" s="74" t="s">
        <v>66</v>
      </c>
      <c r="D85" s="74" t="s">
        <v>81</v>
      </c>
      <c r="E85" s="74" t="s">
        <v>155</v>
      </c>
      <c r="F85" s="74" t="s">
        <v>157</v>
      </c>
      <c r="G85" s="74" t="s">
        <v>163</v>
      </c>
      <c r="H85" s="74" t="s">
        <v>66</v>
      </c>
      <c r="I85" s="74"/>
      <c r="J85" s="74"/>
      <c r="K85" s="71" t="s">
        <v>165</v>
      </c>
      <c r="L85" s="16"/>
      <c r="M85" s="16"/>
      <c r="N85" s="16"/>
      <c r="O85" s="15">
        <f>+L85+M85-N85</f>
        <v>0</v>
      </c>
      <c r="P85" s="16"/>
      <c r="Q85" s="16"/>
      <c r="R85" s="16"/>
      <c r="S85" s="16"/>
      <c r="T85" s="16"/>
      <c r="U85" s="16"/>
      <c r="V85" s="114"/>
      <c r="W85" s="16"/>
      <c r="X85" s="173"/>
      <c r="Y85" s="88"/>
    </row>
    <row r="86" spans="1:25" ht="22.5" customHeight="1" thickTop="1" thickBot="1" x14ac:dyDescent="0.3">
      <c r="A86" s="14">
        <v>1</v>
      </c>
      <c r="B86" s="74" t="s">
        <v>66</v>
      </c>
      <c r="C86" s="74" t="s">
        <v>66</v>
      </c>
      <c r="D86" s="74" t="s">
        <v>81</v>
      </c>
      <c r="E86" s="74" t="s">
        <v>155</v>
      </c>
      <c r="F86" s="74" t="s">
        <v>157</v>
      </c>
      <c r="G86" s="74" t="s">
        <v>163</v>
      </c>
      <c r="H86" s="74" t="s">
        <v>77</v>
      </c>
      <c r="I86" s="74"/>
      <c r="J86" s="74"/>
      <c r="K86" s="71" t="s">
        <v>166</v>
      </c>
      <c r="L86" s="16"/>
      <c r="M86" s="16"/>
      <c r="N86" s="16"/>
      <c r="O86" s="15">
        <f>+L86+M86-N86</f>
        <v>0</v>
      </c>
      <c r="P86" s="16"/>
      <c r="Q86" s="16"/>
      <c r="R86" s="16"/>
      <c r="S86" s="16"/>
      <c r="T86" s="16"/>
      <c r="U86" s="16"/>
      <c r="V86" s="114"/>
      <c r="W86" s="16"/>
      <c r="X86" s="173"/>
      <c r="Y86" s="88"/>
    </row>
    <row r="87" spans="1:25" ht="22.5" customHeight="1" thickTop="1" thickBot="1" x14ac:dyDescent="0.3">
      <c r="A87" s="14">
        <v>1</v>
      </c>
      <c r="B87" s="74" t="s">
        <v>66</v>
      </c>
      <c r="C87" s="74" t="s">
        <v>66</v>
      </c>
      <c r="D87" s="74" t="s">
        <v>81</v>
      </c>
      <c r="E87" s="74" t="s">
        <v>155</v>
      </c>
      <c r="F87" s="74" t="s">
        <v>157</v>
      </c>
      <c r="G87" s="74" t="s">
        <v>163</v>
      </c>
      <c r="H87" s="74" t="s">
        <v>79</v>
      </c>
      <c r="I87" s="74"/>
      <c r="J87" s="74"/>
      <c r="K87" s="71" t="s">
        <v>167</v>
      </c>
      <c r="L87" s="16"/>
      <c r="M87" s="16"/>
      <c r="N87" s="16"/>
      <c r="O87" s="15">
        <f>+L87+M87-N87</f>
        <v>0</v>
      </c>
      <c r="P87" s="16"/>
      <c r="Q87" s="16"/>
      <c r="R87" s="16"/>
      <c r="S87" s="16"/>
      <c r="T87" s="16"/>
      <c r="U87" s="16"/>
      <c r="V87" s="114"/>
      <c r="W87" s="16"/>
      <c r="X87" s="173"/>
      <c r="Y87" s="88"/>
    </row>
    <row r="88" spans="1:25" s="1" customFormat="1" ht="22.5" customHeight="1" thickTop="1" thickBot="1" x14ac:dyDescent="0.3">
      <c r="A88" s="14">
        <v>1</v>
      </c>
      <c r="B88" s="74" t="s">
        <v>66</v>
      </c>
      <c r="C88" s="74" t="s">
        <v>66</v>
      </c>
      <c r="D88" s="74" t="s">
        <v>81</v>
      </c>
      <c r="E88" s="74" t="s">
        <v>155</v>
      </c>
      <c r="F88" s="74" t="s">
        <v>157</v>
      </c>
      <c r="G88" s="74" t="s">
        <v>93</v>
      </c>
      <c r="H88" s="74"/>
      <c r="I88" s="83"/>
      <c r="J88" s="83"/>
      <c r="K88" s="71" t="s">
        <v>168</v>
      </c>
      <c r="L88" s="15">
        <f>SUM(L89:L91)</f>
        <v>0</v>
      </c>
      <c r="M88" s="15">
        <f t="shared" ref="M88:U88" si="52">SUM(M89:M91)</f>
        <v>0</v>
      </c>
      <c r="N88" s="15">
        <f t="shared" si="52"/>
        <v>0</v>
      </c>
      <c r="O88" s="15">
        <f t="shared" si="52"/>
        <v>0</v>
      </c>
      <c r="P88" s="15">
        <f t="shared" si="52"/>
        <v>0</v>
      </c>
      <c r="Q88" s="15">
        <f t="shared" si="52"/>
        <v>0</v>
      </c>
      <c r="R88" s="15">
        <f t="shared" si="52"/>
        <v>0</v>
      </c>
      <c r="S88" s="15">
        <f t="shared" si="52"/>
        <v>0</v>
      </c>
      <c r="T88" s="15">
        <f t="shared" si="52"/>
        <v>0</v>
      </c>
      <c r="U88" s="15">
        <f t="shared" si="52"/>
        <v>0</v>
      </c>
      <c r="V88" s="114"/>
      <c r="W88" s="15"/>
      <c r="X88" s="173"/>
      <c r="Y88" s="88"/>
    </row>
    <row r="89" spans="1:25" s="1" customFormat="1" ht="22.5" customHeight="1" thickTop="1" thickBot="1" x14ac:dyDescent="0.3">
      <c r="A89" s="14">
        <v>1</v>
      </c>
      <c r="B89" s="74" t="s">
        <v>66</v>
      </c>
      <c r="C89" s="74" t="s">
        <v>66</v>
      </c>
      <c r="D89" s="74" t="s">
        <v>81</v>
      </c>
      <c r="E89" s="74" t="s">
        <v>155</v>
      </c>
      <c r="F89" s="74" t="s">
        <v>157</v>
      </c>
      <c r="G89" s="74" t="s">
        <v>93</v>
      </c>
      <c r="H89" s="74" t="s">
        <v>66</v>
      </c>
      <c r="I89" s="83"/>
      <c r="J89" s="83"/>
      <c r="K89" s="71" t="s">
        <v>169</v>
      </c>
      <c r="L89" s="15"/>
      <c r="M89" s="15"/>
      <c r="N89" s="15"/>
      <c r="O89" s="15">
        <f>+L89+M89-N89</f>
        <v>0</v>
      </c>
      <c r="P89" s="15"/>
      <c r="Q89" s="15"/>
      <c r="R89" s="15"/>
      <c r="S89" s="15"/>
      <c r="T89" s="15"/>
      <c r="U89" s="15"/>
      <c r="V89" s="114"/>
      <c r="W89" s="15"/>
      <c r="X89" s="173"/>
      <c r="Y89" s="88"/>
    </row>
    <row r="90" spans="1:25" s="1" customFormat="1" ht="22.5" customHeight="1" thickTop="1" thickBot="1" x14ac:dyDescent="0.3">
      <c r="A90" s="14">
        <v>1</v>
      </c>
      <c r="B90" s="74" t="s">
        <v>66</v>
      </c>
      <c r="C90" s="74" t="s">
        <v>66</v>
      </c>
      <c r="D90" s="74" t="s">
        <v>81</v>
      </c>
      <c r="E90" s="74" t="s">
        <v>155</v>
      </c>
      <c r="F90" s="74" t="s">
        <v>157</v>
      </c>
      <c r="G90" s="74" t="s">
        <v>93</v>
      </c>
      <c r="H90" s="74" t="s">
        <v>77</v>
      </c>
      <c r="I90" s="83"/>
      <c r="J90" s="83"/>
      <c r="K90" s="71" t="s">
        <v>170</v>
      </c>
      <c r="L90" s="15"/>
      <c r="M90" s="15"/>
      <c r="N90" s="15"/>
      <c r="O90" s="15">
        <f>+L90+M90-N90</f>
        <v>0</v>
      </c>
      <c r="P90" s="15"/>
      <c r="Q90" s="15"/>
      <c r="R90" s="15"/>
      <c r="S90" s="15"/>
      <c r="T90" s="15"/>
      <c r="U90" s="15"/>
      <c r="V90" s="114"/>
      <c r="W90" s="15"/>
      <c r="X90" s="173"/>
      <c r="Y90" s="88"/>
    </row>
    <row r="91" spans="1:25" s="1" customFormat="1" ht="22.5" customHeight="1" thickTop="1" thickBot="1" x14ac:dyDescent="0.3">
      <c r="A91" s="14">
        <v>1</v>
      </c>
      <c r="B91" s="74" t="s">
        <v>66</v>
      </c>
      <c r="C91" s="74" t="s">
        <v>66</v>
      </c>
      <c r="D91" s="74" t="s">
        <v>81</v>
      </c>
      <c r="E91" s="74" t="s">
        <v>155</v>
      </c>
      <c r="F91" s="74" t="s">
        <v>157</v>
      </c>
      <c r="G91" s="74" t="s">
        <v>93</v>
      </c>
      <c r="H91" s="74" t="s">
        <v>79</v>
      </c>
      <c r="I91" s="83"/>
      <c r="J91" s="83"/>
      <c r="K91" s="71" t="s">
        <v>171</v>
      </c>
      <c r="L91" s="15"/>
      <c r="M91" s="15"/>
      <c r="N91" s="15"/>
      <c r="O91" s="15">
        <f>+L91+M91-N91</f>
        <v>0</v>
      </c>
      <c r="P91" s="15"/>
      <c r="Q91" s="15"/>
      <c r="R91" s="15"/>
      <c r="S91" s="15"/>
      <c r="T91" s="15"/>
      <c r="U91" s="15"/>
      <c r="V91" s="114"/>
      <c r="W91" s="15"/>
      <c r="X91" s="173"/>
      <c r="Y91" s="88"/>
    </row>
    <row r="92" spans="1:25" s="1" customFormat="1" ht="22.5" customHeight="1" thickTop="1" thickBot="1" x14ac:dyDescent="0.3">
      <c r="A92" s="14">
        <v>1</v>
      </c>
      <c r="B92" s="74" t="s">
        <v>66</v>
      </c>
      <c r="C92" s="74" t="s">
        <v>66</v>
      </c>
      <c r="D92" s="74" t="s">
        <v>81</v>
      </c>
      <c r="E92" s="74" t="s">
        <v>155</v>
      </c>
      <c r="F92" s="74" t="s">
        <v>157</v>
      </c>
      <c r="G92" s="74" t="s">
        <v>172</v>
      </c>
      <c r="H92" s="74"/>
      <c r="I92" s="83"/>
      <c r="J92" s="83"/>
      <c r="K92" s="71" t="s">
        <v>173</v>
      </c>
      <c r="L92" s="15">
        <f>SUM(L93:L95)</f>
        <v>0</v>
      </c>
      <c r="M92" s="15">
        <f t="shared" ref="M92:U92" si="53">SUM(M93:M95)</f>
        <v>0</v>
      </c>
      <c r="N92" s="15">
        <f t="shared" si="53"/>
        <v>0</v>
      </c>
      <c r="O92" s="15">
        <f t="shared" si="53"/>
        <v>0</v>
      </c>
      <c r="P92" s="15">
        <f t="shared" si="53"/>
        <v>0</v>
      </c>
      <c r="Q92" s="15">
        <f t="shared" si="53"/>
        <v>0</v>
      </c>
      <c r="R92" s="15">
        <f t="shared" si="53"/>
        <v>0</v>
      </c>
      <c r="S92" s="15">
        <f t="shared" si="53"/>
        <v>0</v>
      </c>
      <c r="T92" s="15">
        <f t="shared" si="53"/>
        <v>0</v>
      </c>
      <c r="U92" s="15">
        <f t="shared" si="53"/>
        <v>0</v>
      </c>
      <c r="V92" s="114"/>
      <c r="W92" s="15"/>
      <c r="X92" s="173"/>
      <c r="Y92" s="88"/>
    </row>
    <row r="93" spans="1:25" s="1" customFormat="1" ht="22.5" customHeight="1" thickTop="1" thickBot="1" x14ac:dyDescent="0.3">
      <c r="A93" s="14">
        <v>1</v>
      </c>
      <c r="B93" s="74" t="s">
        <v>66</v>
      </c>
      <c r="C93" s="74" t="s">
        <v>66</v>
      </c>
      <c r="D93" s="74" t="s">
        <v>81</v>
      </c>
      <c r="E93" s="74" t="s">
        <v>155</v>
      </c>
      <c r="F93" s="74" t="s">
        <v>157</v>
      </c>
      <c r="G93" s="74" t="s">
        <v>172</v>
      </c>
      <c r="H93" s="74" t="s">
        <v>66</v>
      </c>
      <c r="I93" s="83"/>
      <c r="J93" s="83"/>
      <c r="K93" s="71" t="s">
        <v>174</v>
      </c>
      <c r="L93" s="15"/>
      <c r="M93" s="15"/>
      <c r="N93" s="15"/>
      <c r="O93" s="15">
        <f>+L93+M93-N93</f>
        <v>0</v>
      </c>
      <c r="P93" s="15"/>
      <c r="Q93" s="15"/>
      <c r="R93" s="15"/>
      <c r="S93" s="15"/>
      <c r="T93" s="15"/>
      <c r="U93" s="15"/>
      <c r="V93" s="114"/>
      <c r="W93" s="15"/>
      <c r="X93" s="173"/>
      <c r="Y93" s="88"/>
    </row>
    <row r="94" spans="1:25" s="1" customFormat="1" ht="22.5" customHeight="1" thickTop="1" thickBot="1" x14ac:dyDescent="0.3">
      <c r="A94" s="14">
        <v>1</v>
      </c>
      <c r="B94" s="74" t="s">
        <v>66</v>
      </c>
      <c r="C94" s="74" t="s">
        <v>66</v>
      </c>
      <c r="D94" s="74" t="s">
        <v>81</v>
      </c>
      <c r="E94" s="74" t="s">
        <v>155</v>
      </c>
      <c r="F94" s="74" t="s">
        <v>157</v>
      </c>
      <c r="G94" s="74" t="s">
        <v>172</v>
      </c>
      <c r="H94" s="74" t="s">
        <v>77</v>
      </c>
      <c r="I94" s="83"/>
      <c r="J94" s="83"/>
      <c r="K94" s="71" t="s">
        <v>175</v>
      </c>
      <c r="L94" s="15"/>
      <c r="M94" s="15"/>
      <c r="N94" s="15"/>
      <c r="O94" s="15">
        <f>+L94+M94-N94</f>
        <v>0</v>
      </c>
      <c r="P94" s="15"/>
      <c r="Q94" s="15"/>
      <c r="R94" s="15"/>
      <c r="S94" s="15"/>
      <c r="T94" s="15"/>
      <c r="U94" s="15"/>
      <c r="V94" s="114"/>
      <c r="W94" s="15"/>
      <c r="X94" s="173"/>
      <c r="Y94" s="88"/>
    </row>
    <row r="95" spans="1:25" s="1" customFormat="1" ht="22.5" customHeight="1" thickTop="1" thickBot="1" x14ac:dyDescent="0.3">
      <c r="A95" s="14">
        <v>1</v>
      </c>
      <c r="B95" s="74" t="s">
        <v>66</v>
      </c>
      <c r="C95" s="74" t="s">
        <v>66</v>
      </c>
      <c r="D95" s="74" t="s">
        <v>81</v>
      </c>
      <c r="E95" s="74" t="s">
        <v>155</v>
      </c>
      <c r="F95" s="74" t="s">
        <v>157</v>
      </c>
      <c r="G95" s="74" t="s">
        <v>172</v>
      </c>
      <c r="H95" s="74" t="s">
        <v>79</v>
      </c>
      <c r="I95" s="83"/>
      <c r="J95" s="83"/>
      <c r="K95" s="71" t="s">
        <v>176</v>
      </c>
      <c r="L95" s="15"/>
      <c r="M95" s="15"/>
      <c r="N95" s="15"/>
      <c r="O95" s="15">
        <f>+L95+M95-N95</f>
        <v>0</v>
      </c>
      <c r="P95" s="15"/>
      <c r="Q95" s="15"/>
      <c r="R95" s="15"/>
      <c r="S95" s="15"/>
      <c r="T95" s="15"/>
      <c r="U95" s="15"/>
      <c r="V95" s="114"/>
      <c r="W95" s="15"/>
      <c r="X95" s="173"/>
      <c r="Y95" s="88"/>
    </row>
    <row r="96" spans="1:25" s="1" customFormat="1" ht="22.5" customHeight="1" thickTop="1" thickBot="1" x14ac:dyDescent="0.3">
      <c r="A96" s="14">
        <v>1</v>
      </c>
      <c r="B96" s="74" t="s">
        <v>66</v>
      </c>
      <c r="C96" s="74" t="s">
        <v>66</v>
      </c>
      <c r="D96" s="74" t="s">
        <v>81</v>
      </c>
      <c r="E96" s="74" t="s">
        <v>155</v>
      </c>
      <c r="F96" s="74" t="s">
        <v>157</v>
      </c>
      <c r="G96" s="74" t="s">
        <v>177</v>
      </c>
      <c r="H96" s="74"/>
      <c r="I96" s="83"/>
      <c r="J96" s="83"/>
      <c r="K96" s="71" t="s">
        <v>178</v>
      </c>
      <c r="L96" s="15">
        <f>SUM(L97:L99)</f>
        <v>604806937</v>
      </c>
      <c r="M96" s="15">
        <f t="shared" ref="M96:U96" si="54">SUM(M97:M99)</f>
        <v>57241574</v>
      </c>
      <c r="N96" s="15">
        <f t="shared" si="54"/>
        <v>0</v>
      </c>
      <c r="O96" s="15">
        <f t="shared" si="54"/>
        <v>662048511</v>
      </c>
      <c r="P96" s="15">
        <f t="shared" si="54"/>
        <v>0</v>
      </c>
      <c r="Q96" s="15">
        <f t="shared" si="54"/>
        <v>601863593</v>
      </c>
      <c r="R96" s="15">
        <f t="shared" si="54"/>
        <v>60184918.000000007</v>
      </c>
      <c r="S96" s="15">
        <f t="shared" si="54"/>
        <v>0</v>
      </c>
      <c r="T96" s="15">
        <f t="shared" si="54"/>
        <v>662048511</v>
      </c>
      <c r="U96" s="15">
        <f t="shared" si="54"/>
        <v>714313676</v>
      </c>
      <c r="V96" s="114">
        <f>U96/T96</f>
        <v>1.0789446152836375</v>
      </c>
      <c r="W96" s="15"/>
      <c r="X96" s="173"/>
      <c r="Y96" s="88"/>
    </row>
    <row r="97" spans="1:25" s="1" customFormat="1" ht="22.5" customHeight="1" thickTop="1" thickBot="1" x14ac:dyDescent="0.3">
      <c r="A97" s="14">
        <v>1</v>
      </c>
      <c r="B97" s="74" t="s">
        <v>66</v>
      </c>
      <c r="C97" s="74" t="s">
        <v>66</v>
      </c>
      <c r="D97" s="74" t="s">
        <v>81</v>
      </c>
      <c r="E97" s="74" t="s">
        <v>155</v>
      </c>
      <c r="F97" s="74" t="s">
        <v>157</v>
      </c>
      <c r="G97" s="74" t="s">
        <v>177</v>
      </c>
      <c r="H97" s="74" t="s">
        <v>66</v>
      </c>
      <c r="I97" s="83"/>
      <c r="J97" s="83"/>
      <c r="K97" s="71" t="s">
        <v>179</v>
      </c>
      <c r="L97" s="17">
        <v>101673204</v>
      </c>
      <c r="M97" s="17"/>
      <c r="N97" s="17"/>
      <c r="O97" s="17">
        <f t="shared" ref="O97" si="55">L97+M97-N97</f>
        <v>101673204</v>
      </c>
      <c r="P97" s="17"/>
      <c r="Q97" s="18">
        <f>+O97-P97-R97</f>
        <v>91505883</v>
      </c>
      <c r="R97" s="18">
        <f>+O97*0.1-0.4+1</f>
        <v>10167321</v>
      </c>
      <c r="S97" s="17"/>
      <c r="T97" s="17">
        <f>+O97</f>
        <v>101673204</v>
      </c>
      <c r="U97" s="17">
        <f>122205662+15543776</f>
        <v>137749438</v>
      </c>
      <c r="V97" s="75">
        <f t="shared" ref="V97" si="56">U97/T97</f>
        <v>1.3548253874245961</v>
      </c>
      <c r="W97" s="15"/>
      <c r="X97" s="173"/>
      <c r="Y97" s="88"/>
    </row>
    <row r="98" spans="1:25" s="1" customFormat="1" ht="22.5" customHeight="1" thickTop="1" thickBot="1" x14ac:dyDescent="0.3">
      <c r="A98" s="14">
        <v>1</v>
      </c>
      <c r="B98" s="74" t="s">
        <v>66</v>
      </c>
      <c r="C98" s="74" t="s">
        <v>66</v>
      </c>
      <c r="D98" s="74" t="s">
        <v>81</v>
      </c>
      <c r="E98" s="74" t="s">
        <v>155</v>
      </c>
      <c r="F98" s="74" t="s">
        <v>157</v>
      </c>
      <c r="G98" s="74" t="s">
        <v>177</v>
      </c>
      <c r="H98" s="74" t="s">
        <v>77</v>
      </c>
      <c r="I98" s="83"/>
      <c r="J98" s="83"/>
      <c r="K98" s="71" t="s">
        <v>180</v>
      </c>
      <c r="L98" s="15"/>
      <c r="M98" s="15"/>
      <c r="N98" s="15"/>
      <c r="O98" s="15">
        <f>+L98+M98-N98</f>
        <v>0</v>
      </c>
      <c r="P98" s="15"/>
      <c r="Q98" s="15"/>
      <c r="R98" s="15"/>
      <c r="S98" s="15"/>
      <c r="T98" s="15"/>
      <c r="U98" s="15"/>
      <c r="V98" s="114"/>
      <c r="W98" s="15"/>
      <c r="X98" s="173"/>
      <c r="Y98" s="88"/>
    </row>
    <row r="99" spans="1:25" s="1" customFormat="1" ht="22.5" customHeight="1" thickTop="1" thickBot="1" x14ac:dyDescent="0.3">
      <c r="A99" s="14">
        <v>1</v>
      </c>
      <c r="B99" s="74" t="s">
        <v>66</v>
      </c>
      <c r="C99" s="74" t="s">
        <v>66</v>
      </c>
      <c r="D99" s="74" t="s">
        <v>81</v>
      </c>
      <c r="E99" s="74" t="s">
        <v>155</v>
      </c>
      <c r="F99" s="74" t="s">
        <v>157</v>
      </c>
      <c r="G99" s="74" t="s">
        <v>177</v>
      </c>
      <c r="H99" s="74" t="s">
        <v>79</v>
      </c>
      <c r="I99" s="83"/>
      <c r="J99" s="83"/>
      <c r="K99" s="71" t="s">
        <v>181</v>
      </c>
      <c r="L99" s="18">
        <v>503133733</v>
      </c>
      <c r="M99" s="18">
        <v>57241574</v>
      </c>
      <c r="N99" s="18"/>
      <c r="O99" s="18">
        <f t="shared" ref="O99" si="57">L99+M99-N99</f>
        <v>560375307</v>
      </c>
      <c r="P99" s="18"/>
      <c r="Q99" s="18">
        <f>+O99-P99-R99</f>
        <v>510357710</v>
      </c>
      <c r="R99" s="18">
        <f>+L99*0.1-295776-0.3</f>
        <v>50017597.000000007</v>
      </c>
      <c r="S99" s="18"/>
      <c r="T99" s="18">
        <f>+O99</f>
        <v>560375307</v>
      </c>
      <c r="U99" s="18">
        <v>576564238</v>
      </c>
      <c r="V99" s="76">
        <f t="shared" ref="V99" si="58">U99/T99</f>
        <v>1.028889443909776</v>
      </c>
      <c r="W99" s="15"/>
      <c r="X99" s="173"/>
      <c r="Y99" s="88"/>
    </row>
    <row r="100" spans="1:25" ht="22.5" customHeight="1" thickTop="1" thickBot="1" x14ac:dyDescent="0.3">
      <c r="A100" s="14">
        <v>1</v>
      </c>
      <c r="B100" s="74" t="s">
        <v>66</v>
      </c>
      <c r="C100" s="74" t="s">
        <v>66</v>
      </c>
      <c r="D100" s="74" t="s">
        <v>81</v>
      </c>
      <c r="E100" s="74" t="s">
        <v>155</v>
      </c>
      <c r="F100" s="74" t="s">
        <v>182</v>
      </c>
      <c r="G100" s="74"/>
      <c r="H100" s="74"/>
      <c r="I100" s="74"/>
      <c r="J100" s="74"/>
      <c r="K100" s="71" t="s">
        <v>183</v>
      </c>
      <c r="L100" s="16"/>
      <c r="M100" s="16"/>
      <c r="N100" s="16"/>
      <c r="O100" s="15">
        <f>+L100+M100-N100</f>
        <v>0</v>
      </c>
      <c r="P100" s="16"/>
      <c r="Q100" s="16"/>
      <c r="R100" s="16"/>
      <c r="S100" s="16"/>
      <c r="T100" s="16"/>
      <c r="U100" s="16"/>
      <c r="V100" s="114"/>
      <c r="W100" s="16"/>
      <c r="X100" s="173"/>
      <c r="Y100" s="88"/>
    </row>
    <row r="101" spans="1:25" ht="22.5" customHeight="1" thickTop="1" thickBot="1" x14ac:dyDescent="0.3">
      <c r="A101" s="14">
        <v>1</v>
      </c>
      <c r="B101" s="74" t="s">
        <v>66</v>
      </c>
      <c r="C101" s="74" t="s">
        <v>66</v>
      </c>
      <c r="D101" s="74" t="s">
        <v>81</v>
      </c>
      <c r="E101" s="74" t="s">
        <v>93</v>
      </c>
      <c r="F101" s="74"/>
      <c r="G101" s="74"/>
      <c r="H101" s="74"/>
      <c r="I101" s="74"/>
      <c r="J101" s="74"/>
      <c r="K101" s="71" t="s">
        <v>184</v>
      </c>
      <c r="L101" s="16">
        <f>+L102+L147</f>
        <v>0</v>
      </c>
      <c r="M101" s="16">
        <f t="shared" ref="M101:U101" si="59">+M102+M147</f>
        <v>0</v>
      </c>
      <c r="N101" s="16">
        <f t="shared" si="59"/>
        <v>0</v>
      </c>
      <c r="O101" s="16">
        <f t="shared" si="59"/>
        <v>0</v>
      </c>
      <c r="P101" s="16">
        <f t="shared" si="59"/>
        <v>0</v>
      </c>
      <c r="Q101" s="16">
        <f t="shared" si="59"/>
        <v>0</v>
      </c>
      <c r="R101" s="16">
        <f t="shared" si="59"/>
        <v>0</v>
      </c>
      <c r="S101" s="16">
        <f t="shared" si="59"/>
        <v>0</v>
      </c>
      <c r="T101" s="16">
        <f t="shared" si="59"/>
        <v>0</v>
      </c>
      <c r="U101" s="16">
        <f t="shared" si="59"/>
        <v>0</v>
      </c>
      <c r="V101" s="114"/>
      <c r="W101" s="16"/>
      <c r="X101" s="173"/>
      <c r="Y101" s="88"/>
    </row>
    <row r="102" spans="1:25" ht="22.5" customHeight="1" thickTop="1" thickBot="1" x14ac:dyDescent="0.3">
      <c r="A102" s="14">
        <v>1</v>
      </c>
      <c r="B102" s="74" t="s">
        <v>66</v>
      </c>
      <c r="C102" s="74" t="s">
        <v>66</v>
      </c>
      <c r="D102" s="74" t="s">
        <v>81</v>
      </c>
      <c r="E102" s="74" t="s">
        <v>93</v>
      </c>
      <c r="F102" s="74" t="s">
        <v>157</v>
      </c>
      <c r="G102" s="74"/>
      <c r="H102" s="74"/>
      <c r="I102" s="74"/>
      <c r="J102" s="74"/>
      <c r="K102" s="71" t="s">
        <v>185</v>
      </c>
      <c r="L102" s="16">
        <f>+L103+L107+L111+L115+L119+L123+L127+L131+L135+L139+L143</f>
        <v>0</v>
      </c>
      <c r="M102" s="16">
        <f t="shared" ref="M102:U102" si="60">+M103+M107+M111+M115+M119+M123+M127+M131+M135+M139+M143</f>
        <v>0</v>
      </c>
      <c r="N102" s="16">
        <f t="shared" si="60"/>
        <v>0</v>
      </c>
      <c r="O102" s="16">
        <f t="shared" si="60"/>
        <v>0</v>
      </c>
      <c r="P102" s="16">
        <f t="shared" si="60"/>
        <v>0</v>
      </c>
      <c r="Q102" s="16">
        <f t="shared" si="60"/>
        <v>0</v>
      </c>
      <c r="R102" s="16">
        <f t="shared" si="60"/>
        <v>0</v>
      </c>
      <c r="S102" s="16">
        <f t="shared" si="60"/>
        <v>0</v>
      </c>
      <c r="T102" s="16">
        <f t="shared" si="60"/>
        <v>0</v>
      </c>
      <c r="U102" s="16">
        <f t="shared" si="60"/>
        <v>0</v>
      </c>
      <c r="V102" s="114"/>
      <c r="W102" s="16"/>
      <c r="X102" s="173"/>
      <c r="Y102" s="88"/>
    </row>
    <row r="103" spans="1:25" ht="22.5" customHeight="1" thickTop="1" thickBot="1" x14ac:dyDescent="0.3">
      <c r="A103" s="14">
        <v>1</v>
      </c>
      <c r="B103" s="74" t="s">
        <v>66</v>
      </c>
      <c r="C103" s="74" t="s">
        <v>66</v>
      </c>
      <c r="D103" s="74" t="s">
        <v>81</v>
      </c>
      <c r="E103" s="74" t="s">
        <v>93</v>
      </c>
      <c r="F103" s="74" t="s">
        <v>157</v>
      </c>
      <c r="G103" s="74" t="s">
        <v>186</v>
      </c>
      <c r="H103" s="74"/>
      <c r="I103" s="74"/>
      <c r="J103" s="74"/>
      <c r="K103" s="71" t="s">
        <v>187</v>
      </c>
      <c r="L103" s="16">
        <f>SUM(L104:L106)</f>
        <v>0</v>
      </c>
      <c r="M103" s="16">
        <f t="shared" ref="M103:U103" si="61">SUM(M104:M106)</f>
        <v>0</v>
      </c>
      <c r="N103" s="16">
        <f t="shared" si="61"/>
        <v>0</v>
      </c>
      <c r="O103" s="16">
        <f t="shared" si="61"/>
        <v>0</v>
      </c>
      <c r="P103" s="16">
        <f t="shared" si="61"/>
        <v>0</v>
      </c>
      <c r="Q103" s="16">
        <f t="shared" si="61"/>
        <v>0</v>
      </c>
      <c r="R103" s="16">
        <f t="shared" si="61"/>
        <v>0</v>
      </c>
      <c r="S103" s="16">
        <f t="shared" si="61"/>
        <v>0</v>
      </c>
      <c r="T103" s="16">
        <f t="shared" si="61"/>
        <v>0</v>
      </c>
      <c r="U103" s="16">
        <f t="shared" si="61"/>
        <v>0</v>
      </c>
      <c r="V103" s="114"/>
      <c r="W103" s="16"/>
      <c r="X103" s="173"/>
      <c r="Y103" s="88"/>
    </row>
    <row r="104" spans="1:25" ht="22.5" customHeight="1" thickTop="1" thickBot="1" x14ac:dyDescent="0.3">
      <c r="A104" s="14">
        <v>1</v>
      </c>
      <c r="B104" s="74" t="s">
        <v>66</v>
      </c>
      <c r="C104" s="74" t="s">
        <v>66</v>
      </c>
      <c r="D104" s="74" t="s">
        <v>81</v>
      </c>
      <c r="E104" s="74" t="s">
        <v>93</v>
      </c>
      <c r="F104" s="74" t="s">
        <v>157</v>
      </c>
      <c r="G104" s="74" t="s">
        <v>186</v>
      </c>
      <c r="H104" s="74" t="s">
        <v>66</v>
      </c>
      <c r="I104" s="74"/>
      <c r="J104" s="74"/>
      <c r="K104" s="71" t="s">
        <v>188</v>
      </c>
      <c r="L104" s="16"/>
      <c r="M104" s="16"/>
      <c r="N104" s="16"/>
      <c r="O104" s="15">
        <f>+L104+M104-N104</f>
        <v>0</v>
      </c>
      <c r="P104" s="16"/>
      <c r="Q104" s="16"/>
      <c r="R104" s="16"/>
      <c r="S104" s="16"/>
      <c r="T104" s="16"/>
      <c r="U104" s="16"/>
      <c r="V104" s="114"/>
      <c r="W104" s="16"/>
      <c r="X104" s="173"/>
      <c r="Y104" s="88"/>
    </row>
    <row r="105" spans="1:25" ht="22.5" customHeight="1" thickTop="1" thickBot="1" x14ac:dyDescent="0.3">
      <c r="A105" s="14">
        <v>1</v>
      </c>
      <c r="B105" s="74" t="s">
        <v>66</v>
      </c>
      <c r="C105" s="74" t="s">
        <v>66</v>
      </c>
      <c r="D105" s="74" t="s">
        <v>81</v>
      </c>
      <c r="E105" s="74" t="s">
        <v>93</v>
      </c>
      <c r="F105" s="74" t="s">
        <v>157</v>
      </c>
      <c r="G105" s="74" t="s">
        <v>186</v>
      </c>
      <c r="H105" s="74" t="s">
        <v>77</v>
      </c>
      <c r="I105" s="74"/>
      <c r="J105" s="74"/>
      <c r="K105" s="71" t="s">
        <v>189</v>
      </c>
      <c r="L105" s="16"/>
      <c r="M105" s="16"/>
      <c r="N105" s="16"/>
      <c r="O105" s="15">
        <f>+L105+M105-N105</f>
        <v>0</v>
      </c>
      <c r="P105" s="16"/>
      <c r="Q105" s="16"/>
      <c r="R105" s="16"/>
      <c r="S105" s="16"/>
      <c r="T105" s="16"/>
      <c r="U105" s="16"/>
      <c r="V105" s="114"/>
      <c r="W105" s="16"/>
      <c r="X105" s="173"/>
      <c r="Y105" s="88"/>
    </row>
    <row r="106" spans="1:25" ht="22.5" customHeight="1" thickTop="1" thickBot="1" x14ac:dyDescent="0.3">
      <c r="A106" s="14">
        <v>1</v>
      </c>
      <c r="B106" s="74" t="s">
        <v>66</v>
      </c>
      <c r="C106" s="74" t="s">
        <v>66</v>
      </c>
      <c r="D106" s="74" t="s">
        <v>81</v>
      </c>
      <c r="E106" s="74" t="s">
        <v>93</v>
      </c>
      <c r="F106" s="74" t="s">
        <v>157</v>
      </c>
      <c r="G106" s="74" t="s">
        <v>186</v>
      </c>
      <c r="H106" s="74" t="s">
        <v>79</v>
      </c>
      <c r="I106" s="74"/>
      <c r="J106" s="74"/>
      <c r="K106" s="71" t="s">
        <v>190</v>
      </c>
      <c r="L106" s="16"/>
      <c r="M106" s="16"/>
      <c r="N106" s="16"/>
      <c r="O106" s="15">
        <f>+L106+M106-N106</f>
        <v>0</v>
      </c>
      <c r="P106" s="16"/>
      <c r="Q106" s="16"/>
      <c r="R106" s="16"/>
      <c r="S106" s="16"/>
      <c r="T106" s="16"/>
      <c r="U106" s="16"/>
      <c r="V106" s="114"/>
      <c r="W106" s="16"/>
      <c r="X106" s="173"/>
      <c r="Y106" s="88"/>
    </row>
    <row r="107" spans="1:25" ht="22.5" customHeight="1" thickTop="1" thickBot="1" x14ac:dyDescent="0.3">
      <c r="A107" s="14">
        <v>1</v>
      </c>
      <c r="B107" s="74" t="s">
        <v>66</v>
      </c>
      <c r="C107" s="74" t="s">
        <v>66</v>
      </c>
      <c r="D107" s="74" t="s">
        <v>81</v>
      </c>
      <c r="E107" s="74" t="s">
        <v>93</v>
      </c>
      <c r="F107" s="74" t="s">
        <v>157</v>
      </c>
      <c r="G107" s="74" t="s">
        <v>70</v>
      </c>
      <c r="H107" s="74"/>
      <c r="I107" s="74"/>
      <c r="J107" s="74"/>
      <c r="K107" s="71" t="s">
        <v>191</v>
      </c>
      <c r="L107" s="16">
        <f>SUM(L108:L110)</f>
        <v>0</v>
      </c>
      <c r="M107" s="16">
        <f t="shared" ref="M107:U107" si="62">SUM(M108:M110)</f>
        <v>0</v>
      </c>
      <c r="N107" s="16">
        <f t="shared" si="62"/>
        <v>0</v>
      </c>
      <c r="O107" s="16">
        <f t="shared" si="62"/>
        <v>0</v>
      </c>
      <c r="P107" s="16">
        <f t="shared" si="62"/>
        <v>0</v>
      </c>
      <c r="Q107" s="16">
        <f t="shared" si="62"/>
        <v>0</v>
      </c>
      <c r="R107" s="16">
        <f t="shared" si="62"/>
        <v>0</v>
      </c>
      <c r="S107" s="16">
        <f t="shared" si="62"/>
        <v>0</v>
      </c>
      <c r="T107" s="16">
        <f t="shared" si="62"/>
        <v>0</v>
      </c>
      <c r="U107" s="16">
        <f t="shared" si="62"/>
        <v>0</v>
      </c>
      <c r="V107" s="114"/>
      <c r="W107" s="16"/>
      <c r="X107" s="173"/>
      <c r="Y107" s="88"/>
    </row>
    <row r="108" spans="1:25" ht="22.5" customHeight="1" thickTop="1" thickBot="1" x14ac:dyDescent="0.3">
      <c r="A108" s="14">
        <v>1</v>
      </c>
      <c r="B108" s="74" t="s">
        <v>66</v>
      </c>
      <c r="C108" s="74" t="s">
        <v>66</v>
      </c>
      <c r="D108" s="74" t="s">
        <v>81</v>
      </c>
      <c r="E108" s="74" t="s">
        <v>93</v>
      </c>
      <c r="F108" s="74" t="s">
        <v>157</v>
      </c>
      <c r="G108" s="74" t="s">
        <v>70</v>
      </c>
      <c r="H108" s="74" t="s">
        <v>66</v>
      </c>
      <c r="I108" s="74"/>
      <c r="J108" s="74"/>
      <c r="K108" s="71" t="s">
        <v>192</v>
      </c>
      <c r="L108" s="16"/>
      <c r="M108" s="16"/>
      <c r="N108" s="16"/>
      <c r="O108" s="15">
        <f>+L108+M108-N108</f>
        <v>0</v>
      </c>
      <c r="P108" s="16"/>
      <c r="Q108" s="16"/>
      <c r="R108" s="16"/>
      <c r="S108" s="16"/>
      <c r="T108" s="16"/>
      <c r="U108" s="16"/>
      <c r="V108" s="114"/>
      <c r="W108" s="16"/>
      <c r="X108" s="173"/>
      <c r="Y108" s="88"/>
    </row>
    <row r="109" spans="1:25" ht="22.5" customHeight="1" thickTop="1" thickBot="1" x14ac:dyDescent="0.3">
      <c r="A109" s="14">
        <v>1</v>
      </c>
      <c r="B109" s="74" t="s">
        <v>66</v>
      </c>
      <c r="C109" s="74" t="s">
        <v>66</v>
      </c>
      <c r="D109" s="74" t="s">
        <v>81</v>
      </c>
      <c r="E109" s="74" t="s">
        <v>93</v>
      </c>
      <c r="F109" s="74" t="s">
        <v>157</v>
      </c>
      <c r="G109" s="74" t="s">
        <v>70</v>
      </c>
      <c r="H109" s="74" t="s">
        <v>77</v>
      </c>
      <c r="I109" s="74"/>
      <c r="J109" s="74"/>
      <c r="K109" s="71" t="s">
        <v>193</v>
      </c>
      <c r="L109" s="16"/>
      <c r="M109" s="16"/>
      <c r="N109" s="16"/>
      <c r="O109" s="15">
        <f>+L109+M109-N109</f>
        <v>0</v>
      </c>
      <c r="P109" s="16"/>
      <c r="Q109" s="16"/>
      <c r="R109" s="16"/>
      <c r="S109" s="16"/>
      <c r="T109" s="16"/>
      <c r="U109" s="16"/>
      <c r="V109" s="114"/>
      <c r="W109" s="16"/>
      <c r="X109" s="173"/>
      <c r="Y109" s="88"/>
    </row>
    <row r="110" spans="1:25" ht="22.5" customHeight="1" thickTop="1" thickBot="1" x14ac:dyDescent="0.3">
      <c r="A110" s="14">
        <v>1</v>
      </c>
      <c r="B110" s="74" t="s">
        <v>66</v>
      </c>
      <c r="C110" s="74" t="s">
        <v>66</v>
      </c>
      <c r="D110" s="74" t="s">
        <v>81</v>
      </c>
      <c r="E110" s="74" t="s">
        <v>93</v>
      </c>
      <c r="F110" s="74" t="s">
        <v>157</v>
      </c>
      <c r="G110" s="74" t="s">
        <v>70</v>
      </c>
      <c r="H110" s="74" t="s">
        <v>79</v>
      </c>
      <c r="I110" s="74"/>
      <c r="J110" s="74"/>
      <c r="K110" s="71" t="s">
        <v>194</v>
      </c>
      <c r="L110" s="16"/>
      <c r="M110" s="16"/>
      <c r="N110" s="16"/>
      <c r="O110" s="15">
        <f>+L110+M110-N110</f>
        <v>0</v>
      </c>
      <c r="P110" s="16"/>
      <c r="Q110" s="16"/>
      <c r="R110" s="16"/>
      <c r="S110" s="16"/>
      <c r="T110" s="16"/>
      <c r="U110" s="16"/>
      <c r="V110" s="114"/>
      <c r="W110" s="16"/>
      <c r="X110" s="173"/>
      <c r="Y110" s="88"/>
    </row>
    <row r="111" spans="1:25" ht="22.5" customHeight="1" thickTop="1" thickBot="1" x14ac:dyDescent="0.3">
      <c r="A111" s="14">
        <v>1</v>
      </c>
      <c r="B111" s="74" t="s">
        <v>66</v>
      </c>
      <c r="C111" s="74" t="s">
        <v>66</v>
      </c>
      <c r="D111" s="74" t="s">
        <v>81</v>
      </c>
      <c r="E111" s="74" t="s">
        <v>93</v>
      </c>
      <c r="F111" s="74" t="s">
        <v>157</v>
      </c>
      <c r="G111" s="74" t="s">
        <v>81</v>
      </c>
      <c r="H111" s="74"/>
      <c r="I111" s="74"/>
      <c r="J111" s="74"/>
      <c r="K111" s="71" t="s">
        <v>195</v>
      </c>
      <c r="L111" s="16">
        <f>SUM(L112:L114)</f>
        <v>0</v>
      </c>
      <c r="M111" s="16">
        <f t="shared" ref="M111:U111" si="63">SUM(M112:M114)</f>
        <v>0</v>
      </c>
      <c r="N111" s="16">
        <f t="shared" si="63"/>
        <v>0</v>
      </c>
      <c r="O111" s="16">
        <f t="shared" si="63"/>
        <v>0</v>
      </c>
      <c r="P111" s="16">
        <f t="shared" si="63"/>
        <v>0</v>
      </c>
      <c r="Q111" s="16">
        <f t="shared" si="63"/>
        <v>0</v>
      </c>
      <c r="R111" s="16">
        <f t="shared" si="63"/>
        <v>0</v>
      </c>
      <c r="S111" s="16">
        <f t="shared" si="63"/>
        <v>0</v>
      </c>
      <c r="T111" s="16">
        <f t="shared" si="63"/>
        <v>0</v>
      </c>
      <c r="U111" s="16">
        <f t="shared" si="63"/>
        <v>0</v>
      </c>
      <c r="V111" s="114"/>
      <c r="W111" s="16"/>
      <c r="X111" s="173"/>
      <c r="Y111" s="88"/>
    </row>
    <row r="112" spans="1:25" ht="22.5" customHeight="1" thickTop="1" thickBot="1" x14ac:dyDescent="0.3">
      <c r="A112" s="14">
        <v>1</v>
      </c>
      <c r="B112" s="74" t="s">
        <v>66</v>
      </c>
      <c r="C112" s="74" t="s">
        <v>66</v>
      </c>
      <c r="D112" s="74" t="s">
        <v>81</v>
      </c>
      <c r="E112" s="74" t="s">
        <v>93</v>
      </c>
      <c r="F112" s="74" t="s">
        <v>157</v>
      </c>
      <c r="G112" s="74" t="s">
        <v>81</v>
      </c>
      <c r="H112" s="74" t="s">
        <v>66</v>
      </c>
      <c r="I112" s="74"/>
      <c r="J112" s="74"/>
      <c r="K112" s="71" t="s">
        <v>196</v>
      </c>
      <c r="L112" s="16"/>
      <c r="M112" s="16"/>
      <c r="N112" s="16"/>
      <c r="O112" s="15">
        <f>+L112+M112-N112</f>
        <v>0</v>
      </c>
      <c r="P112" s="16"/>
      <c r="Q112" s="16"/>
      <c r="R112" s="16"/>
      <c r="S112" s="16"/>
      <c r="T112" s="16"/>
      <c r="U112" s="16"/>
      <c r="V112" s="114"/>
      <c r="W112" s="16"/>
      <c r="X112" s="173"/>
      <c r="Y112" s="88"/>
    </row>
    <row r="113" spans="1:25" ht="22.5" customHeight="1" thickTop="1" thickBot="1" x14ac:dyDescent="0.3">
      <c r="A113" s="14">
        <v>1</v>
      </c>
      <c r="B113" s="74" t="s">
        <v>66</v>
      </c>
      <c r="C113" s="74" t="s">
        <v>66</v>
      </c>
      <c r="D113" s="74" t="s">
        <v>81</v>
      </c>
      <c r="E113" s="74" t="s">
        <v>93</v>
      </c>
      <c r="F113" s="74" t="s">
        <v>157</v>
      </c>
      <c r="G113" s="74" t="s">
        <v>81</v>
      </c>
      <c r="H113" s="74" t="s">
        <v>77</v>
      </c>
      <c r="I113" s="74"/>
      <c r="J113" s="74"/>
      <c r="K113" s="71" t="s">
        <v>197</v>
      </c>
      <c r="L113" s="16"/>
      <c r="M113" s="16"/>
      <c r="N113" s="16"/>
      <c r="O113" s="15">
        <f>+L113+M113-N113</f>
        <v>0</v>
      </c>
      <c r="P113" s="16"/>
      <c r="Q113" s="16"/>
      <c r="R113" s="16"/>
      <c r="S113" s="16"/>
      <c r="T113" s="16"/>
      <c r="U113" s="16"/>
      <c r="V113" s="114"/>
      <c r="W113" s="16"/>
      <c r="X113" s="173"/>
      <c r="Y113" s="88"/>
    </row>
    <row r="114" spans="1:25" ht="22.5" customHeight="1" thickTop="1" thickBot="1" x14ac:dyDescent="0.3">
      <c r="A114" s="14">
        <v>1</v>
      </c>
      <c r="B114" s="74" t="s">
        <v>66</v>
      </c>
      <c r="C114" s="74" t="s">
        <v>66</v>
      </c>
      <c r="D114" s="74" t="s">
        <v>81</v>
      </c>
      <c r="E114" s="74" t="s">
        <v>93</v>
      </c>
      <c r="F114" s="74" t="s">
        <v>157</v>
      </c>
      <c r="G114" s="74" t="s">
        <v>81</v>
      </c>
      <c r="H114" s="74" t="s">
        <v>79</v>
      </c>
      <c r="I114" s="74"/>
      <c r="J114" s="74"/>
      <c r="K114" s="71" t="s">
        <v>198</v>
      </c>
      <c r="L114" s="16"/>
      <c r="M114" s="16"/>
      <c r="N114" s="16"/>
      <c r="O114" s="15">
        <f>+L114+M114-N114</f>
        <v>0</v>
      </c>
      <c r="P114" s="16"/>
      <c r="Q114" s="16"/>
      <c r="R114" s="16"/>
      <c r="S114" s="16"/>
      <c r="T114" s="16"/>
      <c r="U114" s="16"/>
      <c r="V114" s="114"/>
      <c r="W114" s="16"/>
      <c r="X114" s="173"/>
      <c r="Y114" s="88"/>
    </row>
    <row r="115" spans="1:25" ht="22.5" customHeight="1" thickTop="1" thickBot="1" x14ac:dyDescent="0.3">
      <c r="A115" s="14">
        <v>1</v>
      </c>
      <c r="B115" s="74" t="s">
        <v>66</v>
      </c>
      <c r="C115" s="74" t="s">
        <v>66</v>
      </c>
      <c r="D115" s="74" t="s">
        <v>81</v>
      </c>
      <c r="E115" s="74" t="s">
        <v>93</v>
      </c>
      <c r="F115" s="74" t="s">
        <v>157</v>
      </c>
      <c r="G115" s="74" t="s">
        <v>155</v>
      </c>
      <c r="H115" s="74"/>
      <c r="I115" s="74"/>
      <c r="J115" s="74"/>
      <c r="K115" s="71" t="s">
        <v>199</v>
      </c>
      <c r="L115" s="16">
        <f>SUM(L116:L118)</f>
        <v>0</v>
      </c>
      <c r="M115" s="16">
        <f t="shared" ref="M115:U115" si="64">SUM(M116:M118)</f>
        <v>0</v>
      </c>
      <c r="N115" s="16">
        <f t="shared" si="64"/>
        <v>0</v>
      </c>
      <c r="O115" s="16">
        <f>SUM(O116:O118)</f>
        <v>0</v>
      </c>
      <c r="P115" s="16">
        <f t="shared" si="64"/>
        <v>0</v>
      </c>
      <c r="Q115" s="16">
        <f t="shared" si="64"/>
        <v>0</v>
      </c>
      <c r="R115" s="16">
        <f t="shared" si="64"/>
        <v>0</v>
      </c>
      <c r="S115" s="16">
        <f t="shared" si="64"/>
        <v>0</v>
      </c>
      <c r="T115" s="16">
        <f t="shared" si="64"/>
        <v>0</v>
      </c>
      <c r="U115" s="16">
        <f t="shared" si="64"/>
        <v>0</v>
      </c>
      <c r="V115" s="114"/>
      <c r="W115" s="16"/>
      <c r="X115" s="173"/>
      <c r="Y115" s="88"/>
    </row>
    <row r="116" spans="1:25" ht="22.5" customHeight="1" thickTop="1" thickBot="1" x14ac:dyDescent="0.3">
      <c r="A116" s="14">
        <v>1</v>
      </c>
      <c r="B116" s="74" t="s">
        <v>66</v>
      </c>
      <c r="C116" s="74" t="s">
        <v>66</v>
      </c>
      <c r="D116" s="74" t="s">
        <v>81</v>
      </c>
      <c r="E116" s="74" t="s">
        <v>93</v>
      </c>
      <c r="F116" s="74" t="s">
        <v>157</v>
      </c>
      <c r="G116" s="74" t="s">
        <v>155</v>
      </c>
      <c r="H116" s="74" t="s">
        <v>66</v>
      </c>
      <c r="I116" s="74"/>
      <c r="J116" s="74"/>
      <c r="K116" s="71" t="s">
        <v>200</v>
      </c>
      <c r="L116" s="16"/>
      <c r="M116" s="16"/>
      <c r="N116" s="16"/>
      <c r="O116" s="15">
        <f>+L116+M116-N116</f>
        <v>0</v>
      </c>
      <c r="P116" s="16"/>
      <c r="Q116" s="16"/>
      <c r="R116" s="16"/>
      <c r="S116" s="16"/>
      <c r="T116" s="16"/>
      <c r="U116" s="16"/>
      <c r="V116" s="114"/>
      <c r="W116" s="16"/>
      <c r="X116" s="173"/>
      <c r="Y116" s="88"/>
    </row>
    <row r="117" spans="1:25" ht="22.5" customHeight="1" thickTop="1" thickBot="1" x14ac:dyDescent="0.3">
      <c r="A117" s="14">
        <v>1</v>
      </c>
      <c r="B117" s="74" t="s">
        <v>66</v>
      </c>
      <c r="C117" s="74" t="s">
        <v>66</v>
      </c>
      <c r="D117" s="74" t="s">
        <v>81</v>
      </c>
      <c r="E117" s="74" t="s">
        <v>93</v>
      </c>
      <c r="F117" s="74" t="s">
        <v>157</v>
      </c>
      <c r="G117" s="74" t="s">
        <v>155</v>
      </c>
      <c r="H117" s="74" t="s">
        <v>77</v>
      </c>
      <c r="I117" s="74"/>
      <c r="J117" s="74"/>
      <c r="K117" s="71" t="s">
        <v>201</v>
      </c>
      <c r="L117" s="16"/>
      <c r="M117" s="16"/>
      <c r="N117" s="16"/>
      <c r="O117" s="15">
        <f>+L117+M117-N117</f>
        <v>0</v>
      </c>
      <c r="P117" s="16"/>
      <c r="Q117" s="16"/>
      <c r="R117" s="16"/>
      <c r="S117" s="16"/>
      <c r="T117" s="16"/>
      <c r="U117" s="16"/>
      <c r="V117" s="114"/>
      <c r="W117" s="16"/>
      <c r="X117" s="173"/>
      <c r="Y117" s="88"/>
    </row>
    <row r="118" spans="1:25" ht="22.5" customHeight="1" thickTop="1" thickBot="1" x14ac:dyDescent="0.3">
      <c r="A118" s="14">
        <v>1</v>
      </c>
      <c r="B118" s="74" t="s">
        <v>66</v>
      </c>
      <c r="C118" s="74" t="s">
        <v>66</v>
      </c>
      <c r="D118" s="74" t="s">
        <v>81</v>
      </c>
      <c r="E118" s="74" t="s">
        <v>93</v>
      </c>
      <c r="F118" s="74" t="s">
        <v>157</v>
      </c>
      <c r="G118" s="74" t="s">
        <v>155</v>
      </c>
      <c r="H118" s="74" t="s">
        <v>79</v>
      </c>
      <c r="I118" s="74"/>
      <c r="J118" s="74"/>
      <c r="K118" s="71" t="s">
        <v>202</v>
      </c>
      <c r="L118" s="16"/>
      <c r="M118" s="16"/>
      <c r="N118" s="16"/>
      <c r="O118" s="15">
        <f>+L118+M118-N118</f>
        <v>0</v>
      </c>
      <c r="P118" s="16"/>
      <c r="Q118" s="16"/>
      <c r="R118" s="16"/>
      <c r="S118" s="16"/>
      <c r="T118" s="16"/>
      <c r="U118" s="16"/>
      <c r="V118" s="114"/>
      <c r="W118" s="16"/>
      <c r="X118" s="173"/>
      <c r="Y118" s="88"/>
    </row>
    <row r="119" spans="1:25" ht="22.5" customHeight="1" thickTop="1" thickBot="1" x14ac:dyDescent="0.3">
      <c r="A119" s="14">
        <v>1</v>
      </c>
      <c r="B119" s="74" t="s">
        <v>66</v>
      </c>
      <c r="C119" s="74" t="s">
        <v>66</v>
      </c>
      <c r="D119" s="74" t="s">
        <v>81</v>
      </c>
      <c r="E119" s="74" t="s">
        <v>93</v>
      </c>
      <c r="F119" s="74" t="s">
        <v>157</v>
      </c>
      <c r="G119" s="74" t="s">
        <v>163</v>
      </c>
      <c r="H119" s="74"/>
      <c r="I119" s="74"/>
      <c r="J119" s="74"/>
      <c r="K119" s="71" t="s">
        <v>203</v>
      </c>
      <c r="L119" s="16">
        <f>SUM(L120)</f>
        <v>0</v>
      </c>
      <c r="M119" s="16">
        <f t="shared" ref="M119:U119" si="65">SUM(M120)</f>
        <v>0</v>
      </c>
      <c r="N119" s="16">
        <f t="shared" si="65"/>
        <v>0</v>
      </c>
      <c r="O119" s="16">
        <f t="shared" si="65"/>
        <v>0</v>
      </c>
      <c r="P119" s="16">
        <f t="shared" si="65"/>
        <v>0</v>
      </c>
      <c r="Q119" s="16">
        <f t="shared" si="65"/>
        <v>0</v>
      </c>
      <c r="R119" s="16">
        <f t="shared" si="65"/>
        <v>0</v>
      </c>
      <c r="S119" s="16">
        <f t="shared" si="65"/>
        <v>0</v>
      </c>
      <c r="T119" s="16">
        <f t="shared" si="65"/>
        <v>0</v>
      </c>
      <c r="U119" s="16">
        <f t="shared" si="65"/>
        <v>0</v>
      </c>
      <c r="V119" s="114"/>
      <c r="W119" s="16"/>
      <c r="X119" s="173"/>
      <c r="Y119" s="88"/>
    </row>
    <row r="120" spans="1:25" ht="22.5" customHeight="1" thickTop="1" thickBot="1" x14ac:dyDescent="0.3">
      <c r="A120" s="14">
        <v>1</v>
      </c>
      <c r="B120" s="74" t="s">
        <v>66</v>
      </c>
      <c r="C120" s="74" t="s">
        <v>66</v>
      </c>
      <c r="D120" s="74" t="s">
        <v>81</v>
      </c>
      <c r="E120" s="74" t="s">
        <v>93</v>
      </c>
      <c r="F120" s="74" t="s">
        <v>157</v>
      </c>
      <c r="G120" s="74" t="s">
        <v>163</v>
      </c>
      <c r="H120" s="74" t="s">
        <v>66</v>
      </c>
      <c r="I120" s="74"/>
      <c r="J120" s="74"/>
      <c r="K120" s="71" t="s">
        <v>204</v>
      </c>
      <c r="L120" s="16"/>
      <c r="M120" s="16"/>
      <c r="N120" s="16"/>
      <c r="O120" s="15">
        <f>+L120+M120-N120</f>
        <v>0</v>
      </c>
      <c r="P120" s="16"/>
      <c r="Q120" s="16"/>
      <c r="R120" s="16"/>
      <c r="S120" s="16"/>
      <c r="T120" s="16"/>
      <c r="U120" s="16"/>
      <c r="V120" s="114"/>
      <c r="W120" s="16"/>
      <c r="X120" s="173"/>
      <c r="Y120" s="88"/>
    </row>
    <row r="121" spans="1:25" ht="22.5" customHeight="1" thickTop="1" thickBot="1" x14ac:dyDescent="0.3">
      <c r="A121" s="14">
        <v>1</v>
      </c>
      <c r="B121" s="74" t="s">
        <v>66</v>
      </c>
      <c r="C121" s="74" t="s">
        <v>66</v>
      </c>
      <c r="D121" s="74" t="s">
        <v>81</v>
      </c>
      <c r="E121" s="74" t="s">
        <v>93</v>
      </c>
      <c r="F121" s="74" t="s">
        <v>157</v>
      </c>
      <c r="G121" s="74" t="s">
        <v>163</v>
      </c>
      <c r="H121" s="74" t="s">
        <v>77</v>
      </c>
      <c r="I121" s="74"/>
      <c r="J121" s="74"/>
      <c r="K121" s="71" t="s">
        <v>205</v>
      </c>
      <c r="L121" s="16"/>
      <c r="M121" s="16"/>
      <c r="N121" s="16"/>
      <c r="O121" s="15">
        <f>+L121+M121-N121</f>
        <v>0</v>
      </c>
      <c r="P121" s="16"/>
      <c r="Q121" s="16"/>
      <c r="R121" s="16"/>
      <c r="S121" s="16"/>
      <c r="T121" s="16"/>
      <c r="U121" s="16"/>
      <c r="V121" s="114"/>
      <c r="W121" s="16"/>
      <c r="X121" s="173"/>
      <c r="Y121" s="88"/>
    </row>
    <row r="122" spans="1:25" ht="22.5" customHeight="1" thickTop="1" thickBot="1" x14ac:dyDescent="0.3">
      <c r="A122" s="14">
        <v>1</v>
      </c>
      <c r="B122" s="74" t="s">
        <v>66</v>
      </c>
      <c r="C122" s="74" t="s">
        <v>66</v>
      </c>
      <c r="D122" s="74" t="s">
        <v>81</v>
      </c>
      <c r="E122" s="74" t="s">
        <v>93</v>
      </c>
      <c r="F122" s="74" t="s">
        <v>157</v>
      </c>
      <c r="G122" s="74" t="s">
        <v>163</v>
      </c>
      <c r="H122" s="74" t="s">
        <v>79</v>
      </c>
      <c r="I122" s="74"/>
      <c r="J122" s="74"/>
      <c r="K122" s="71" t="s">
        <v>206</v>
      </c>
      <c r="L122" s="16"/>
      <c r="M122" s="16"/>
      <c r="N122" s="16"/>
      <c r="O122" s="15">
        <f>+L122+M122-N122</f>
        <v>0</v>
      </c>
      <c r="P122" s="16"/>
      <c r="Q122" s="16"/>
      <c r="R122" s="16"/>
      <c r="S122" s="16"/>
      <c r="T122" s="16"/>
      <c r="U122" s="16"/>
      <c r="V122" s="114"/>
      <c r="W122" s="16"/>
      <c r="X122" s="173"/>
      <c r="Y122" s="88"/>
    </row>
    <row r="123" spans="1:25" ht="22.5" customHeight="1" thickTop="1" thickBot="1" x14ac:dyDescent="0.3">
      <c r="A123" s="14">
        <v>1</v>
      </c>
      <c r="B123" s="74" t="s">
        <v>66</v>
      </c>
      <c r="C123" s="74" t="s">
        <v>66</v>
      </c>
      <c r="D123" s="74" t="s">
        <v>81</v>
      </c>
      <c r="E123" s="74" t="s">
        <v>93</v>
      </c>
      <c r="F123" s="74" t="s">
        <v>157</v>
      </c>
      <c r="G123" s="74" t="s">
        <v>93</v>
      </c>
      <c r="H123" s="74"/>
      <c r="I123" s="74"/>
      <c r="J123" s="74"/>
      <c r="K123" s="71" t="s">
        <v>207</v>
      </c>
      <c r="L123" s="16">
        <f>SUM(L124:L126)</f>
        <v>0</v>
      </c>
      <c r="M123" s="16">
        <f t="shared" ref="M123:U123" si="66">SUM(M124:M126)</f>
        <v>0</v>
      </c>
      <c r="N123" s="16">
        <f t="shared" si="66"/>
        <v>0</v>
      </c>
      <c r="O123" s="16">
        <f t="shared" si="66"/>
        <v>0</v>
      </c>
      <c r="P123" s="16">
        <f t="shared" si="66"/>
        <v>0</v>
      </c>
      <c r="Q123" s="16">
        <f t="shared" si="66"/>
        <v>0</v>
      </c>
      <c r="R123" s="16">
        <f t="shared" si="66"/>
        <v>0</v>
      </c>
      <c r="S123" s="16">
        <f t="shared" si="66"/>
        <v>0</v>
      </c>
      <c r="T123" s="16">
        <f t="shared" si="66"/>
        <v>0</v>
      </c>
      <c r="U123" s="16">
        <f t="shared" si="66"/>
        <v>0</v>
      </c>
      <c r="V123" s="114"/>
      <c r="W123" s="16"/>
      <c r="X123" s="173"/>
      <c r="Y123" s="88"/>
    </row>
    <row r="124" spans="1:25" ht="22.5" customHeight="1" thickTop="1" thickBot="1" x14ac:dyDescent="0.3">
      <c r="A124" s="14">
        <v>1</v>
      </c>
      <c r="B124" s="74" t="s">
        <v>66</v>
      </c>
      <c r="C124" s="74" t="s">
        <v>66</v>
      </c>
      <c r="D124" s="74" t="s">
        <v>81</v>
      </c>
      <c r="E124" s="74" t="s">
        <v>93</v>
      </c>
      <c r="F124" s="74" t="s">
        <v>157</v>
      </c>
      <c r="G124" s="74" t="s">
        <v>93</v>
      </c>
      <c r="H124" s="74" t="s">
        <v>66</v>
      </c>
      <c r="I124" s="74"/>
      <c r="J124" s="74"/>
      <c r="K124" s="71" t="s">
        <v>208</v>
      </c>
      <c r="L124" s="16"/>
      <c r="M124" s="16"/>
      <c r="N124" s="16"/>
      <c r="O124" s="15">
        <f>+L124+M124-N124</f>
        <v>0</v>
      </c>
      <c r="P124" s="16"/>
      <c r="Q124" s="16"/>
      <c r="R124" s="16"/>
      <c r="S124" s="16"/>
      <c r="T124" s="16"/>
      <c r="U124" s="16"/>
      <c r="V124" s="114"/>
      <c r="W124" s="16"/>
      <c r="X124" s="173"/>
      <c r="Y124" s="88"/>
    </row>
    <row r="125" spans="1:25" ht="22.5" customHeight="1" thickTop="1" thickBot="1" x14ac:dyDescent="0.3">
      <c r="A125" s="14">
        <v>1</v>
      </c>
      <c r="B125" s="74" t="s">
        <v>66</v>
      </c>
      <c r="C125" s="74" t="s">
        <v>66</v>
      </c>
      <c r="D125" s="74" t="s">
        <v>81</v>
      </c>
      <c r="E125" s="74" t="s">
        <v>93</v>
      </c>
      <c r="F125" s="74" t="s">
        <v>157</v>
      </c>
      <c r="G125" s="74" t="s">
        <v>93</v>
      </c>
      <c r="H125" s="74" t="s">
        <v>77</v>
      </c>
      <c r="I125" s="74"/>
      <c r="J125" s="74"/>
      <c r="K125" s="71" t="s">
        <v>209</v>
      </c>
      <c r="L125" s="16"/>
      <c r="M125" s="16"/>
      <c r="N125" s="16"/>
      <c r="O125" s="15">
        <f>+L125+M125-N125</f>
        <v>0</v>
      </c>
      <c r="P125" s="16"/>
      <c r="Q125" s="16"/>
      <c r="R125" s="16"/>
      <c r="S125" s="16"/>
      <c r="T125" s="16"/>
      <c r="U125" s="16"/>
      <c r="V125" s="114"/>
      <c r="W125" s="16"/>
      <c r="X125" s="173"/>
      <c r="Y125" s="88"/>
    </row>
    <row r="126" spans="1:25" ht="22.5" customHeight="1" thickTop="1" thickBot="1" x14ac:dyDescent="0.3">
      <c r="A126" s="14">
        <v>1</v>
      </c>
      <c r="B126" s="74" t="s">
        <v>66</v>
      </c>
      <c r="C126" s="74" t="s">
        <v>66</v>
      </c>
      <c r="D126" s="74" t="s">
        <v>81</v>
      </c>
      <c r="E126" s="74" t="s">
        <v>93</v>
      </c>
      <c r="F126" s="74" t="s">
        <v>157</v>
      </c>
      <c r="G126" s="74" t="s">
        <v>93</v>
      </c>
      <c r="H126" s="74" t="s">
        <v>79</v>
      </c>
      <c r="I126" s="74"/>
      <c r="J126" s="74"/>
      <c r="K126" s="71" t="s">
        <v>210</v>
      </c>
      <c r="L126" s="16"/>
      <c r="M126" s="16"/>
      <c r="N126" s="16"/>
      <c r="O126" s="15">
        <f>+L126+M126-N126</f>
        <v>0</v>
      </c>
      <c r="P126" s="16"/>
      <c r="Q126" s="16"/>
      <c r="R126" s="16"/>
      <c r="S126" s="16"/>
      <c r="T126" s="16"/>
      <c r="U126" s="16"/>
      <c r="V126" s="114"/>
      <c r="W126" s="16"/>
      <c r="X126" s="173"/>
      <c r="Y126" s="88"/>
    </row>
    <row r="127" spans="1:25" ht="22.5" customHeight="1" thickTop="1" thickBot="1" x14ac:dyDescent="0.3">
      <c r="A127" s="14">
        <v>1</v>
      </c>
      <c r="B127" s="74" t="s">
        <v>66</v>
      </c>
      <c r="C127" s="74" t="s">
        <v>66</v>
      </c>
      <c r="D127" s="74" t="s">
        <v>81</v>
      </c>
      <c r="E127" s="74" t="s">
        <v>93</v>
      </c>
      <c r="F127" s="74" t="s">
        <v>157</v>
      </c>
      <c r="G127" s="74" t="s">
        <v>211</v>
      </c>
      <c r="H127" s="74"/>
      <c r="I127" s="74"/>
      <c r="J127" s="74"/>
      <c r="K127" s="71" t="s">
        <v>212</v>
      </c>
      <c r="L127" s="16">
        <f>SUM(L128:L130)</f>
        <v>0</v>
      </c>
      <c r="M127" s="16">
        <f t="shared" ref="M127:U127" si="67">SUM(M128:M130)</f>
        <v>0</v>
      </c>
      <c r="N127" s="16">
        <f t="shared" si="67"/>
        <v>0</v>
      </c>
      <c r="O127" s="16">
        <f t="shared" si="67"/>
        <v>0</v>
      </c>
      <c r="P127" s="16">
        <f t="shared" si="67"/>
        <v>0</v>
      </c>
      <c r="Q127" s="16">
        <f t="shared" si="67"/>
        <v>0</v>
      </c>
      <c r="R127" s="16">
        <f t="shared" si="67"/>
        <v>0</v>
      </c>
      <c r="S127" s="16">
        <f t="shared" si="67"/>
        <v>0</v>
      </c>
      <c r="T127" s="16">
        <f t="shared" si="67"/>
        <v>0</v>
      </c>
      <c r="U127" s="16">
        <f t="shared" si="67"/>
        <v>0</v>
      </c>
      <c r="V127" s="114"/>
      <c r="W127" s="16"/>
      <c r="X127" s="173"/>
      <c r="Y127" s="88"/>
    </row>
    <row r="128" spans="1:25" ht="22.5" customHeight="1" thickTop="1" thickBot="1" x14ac:dyDescent="0.3">
      <c r="A128" s="14">
        <v>1</v>
      </c>
      <c r="B128" s="74" t="s">
        <v>66</v>
      </c>
      <c r="C128" s="74" t="s">
        <v>66</v>
      </c>
      <c r="D128" s="74" t="s">
        <v>81</v>
      </c>
      <c r="E128" s="74" t="s">
        <v>93</v>
      </c>
      <c r="F128" s="74" t="s">
        <v>157</v>
      </c>
      <c r="G128" s="74" t="s">
        <v>211</v>
      </c>
      <c r="H128" s="74" t="s">
        <v>66</v>
      </c>
      <c r="I128" s="74"/>
      <c r="J128" s="74"/>
      <c r="K128" s="71" t="s">
        <v>213</v>
      </c>
      <c r="L128" s="16"/>
      <c r="M128" s="16"/>
      <c r="N128" s="16"/>
      <c r="O128" s="15">
        <f>+L128+M128-N128</f>
        <v>0</v>
      </c>
      <c r="P128" s="16"/>
      <c r="Q128" s="16"/>
      <c r="R128" s="16"/>
      <c r="S128" s="16"/>
      <c r="T128" s="16"/>
      <c r="U128" s="16"/>
      <c r="V128" s="114"/>
      <c r="W128" s="16"/>
      <c r="X128" s="173"/>
      <c r="Y128" s="88"/>
    </row>
    <row r="129" spans="1:25" ht="22.5" customHeight="1" thickTop="1" thickBot="1" x14ac:dyDescent="0.3">
      <c r="A129" s="14">
        <v>1</v>
      </c>
      <c r="B129" s="74" t="s">
        <v>66</v>
      </c>
      <c r="C129" s="74" t="s">
        <v>66</v>
      </c>
      <c r="D129" s="74" t="s">
        <v>81</v>
      </c>
      <c r="E129" s="74" t="s">
        <v>93</v>
      </c>
      <c r="F129" s="74" t="s">
        <v>157</v>
      </c>
      <c r="G129" s="74" t="s">
        <v>211</v>
      </c>
      <c r="H129" s="74" t="s">
        <v>77</v>
      </c>
      <c r="I129" s="74"/>
      <c r="J129" s="74"/>
      <c r="K129" s="71" t="s">
        <v>214</v>
      </c>
      <c r="L129" s="16"/>
      <c r="M129" s="16"/>
      <c r="N129" s="16"/>
      <c r="O129" s="15">
        <f>+L129+M129-N129</f>
        <v>0</v>
      </c>
      <c r="P129" s="16"/>
      <c r="Q129" s="16"/>
      <c r="R129" s="16"/>
      <c r="S129" s="16"/>
      <c r="T129" s="16"/>
      <c r="U129" s="16"/>
      <c r="V129" s="114"/>
      <c r="W129" s="16"/>
      <c r="X129" s="173"/>
      <c r="Y129" s="88"/>
    </row>
    <row r="130" spans="1:25" ht="22.5" customHeight="1" thickTop="1" thickBot="1" x14ac:dyDescent="0.3">
      <c r="A130" s="14">
        <v>1</v>
      </c>
      <c r="B130" s="74" t="s">
        <v>66</v>
      </c>
      <c r="C130" s="74" t="s">
        <v>66</v>
      </c>
      <c r="D130" s="74" t="s">
        <v>81</v>
      </c>
      <c r="E130" s="74" t="s">
        <v>93</v>
      </c>
      <c r="F130" s="74" t="s">
        <v>157</v>
      </c>
      <c r="G130" s="74" t="s">
        <v>211</v>
      </c>
      <c r="H130" s="74" t="s">
        <v>79</v>
      </c>
      <c r="I130" s="74"/>
      <c r="J130" s="74"/>
      <c r="K130" s="71" t="s">
        <v>215</v>
      </c>
      <c r="L130" s="16"/>
      <c r="M130" s="16"/>
      <c r="N130" s="16"/>
      <c r="O130" s="15">
        <f>+L130+M130-N130</f>
        <v>0</v>
      </c>
      <c r="P130" s="16"/>
      <c r="Q130" s="16"/>
      <c r="R130" s="16"/>
      <c r="S130" s="16"/>
      <c r="T130" s="16"/>
      <c r="U130" s="16"/>
      <c r="V130" s="114"/>
      <c r="W130" s="16"/>
      <c r="X130" s="173"/>
      <c r="Y130" s="88"/>
    </row>
    <row r="131" spans="1:25" ht="22.5" customHeight="1" thickTop="1" thickBot="1" x14ac:dyDescent="0.3">
      <c r="A131" s="14">
        <v>1</v>
      </c>
      <c r="B131" s="74" t="s">
        <v>66</v>
      </c>
      <c r="C131" s="74" t="s">
        <v>66</v>
      </c>
      <c r="D131" s="74" t="s">
        <v>81</v>
      </c>
      <c r="E131" s="74" t="s">
        <v>93</v>
      </c>
      <c r="F131" s="74" t="s">
        <v>157</v>
      </c>
      <c r="G131" s="74" t="s">
        <v>216</v>
      </c>
      <c r="H131" s="74"/>
      <c r="I131" s="74"/>
      <c r="J131" s="74"/>
      <c r="K131" s="71" t="s">
        <v>217</v>
      </c>
      <c r="L131" s="16">
        <f>SUM(L132:L134)</f>
        <v>0</v>
      </c>
      <c r="M131" s="16">
        <f t="shared" ref="M131:U131" si="68">SUM(M132:M134)</f>
        <v>0</v>
      </c>
      <c r="N131" s="16">
        <f t="shared" si="68"/>
        <v>0</v>
      </c>
      <c r="O131" s="16">
        <f t="shared" si="68"/>
        <v>0</v>
      </c>
      <c r="P131" s="16">
        <f t="shared" si="68"/>
        <v>0</v>
      </c>
      <c r="Q131" s="16">
        <f t="shared" si="68"/>
        <v>0</v>
      </c>
      <c r="R131" s="16">
        <f t="shared" si="68"/>
        <v>0</v>
      </c>
      <c r="S131" s="16">
        <f t="shared" si="68"/>
        <v>0</v>
      </c>
      <c r="T131" s="16">
        <f t="shared" si="68"/>
        <v>0</v>
      </c>
      <c r="U131" s="16">
        <f t="shared" si="68"/>
        <v>0</v>
      </c>
      <c r="V131" s="114"/>
      <c r="W131" s="16"/>
      <c r="X131" s="173"/>
      <c r="Y131" s="88"/>
    </row>
    <row r="132" spans="1:25" ht="22.5" customHeight="1" thickTop="1" thickBot="1" x14ac:dyDescent="0.3">
      <c r="A132" s="14">
        <v>1</v>
      </c>
      <c r="B132" s="74" t="s">
        <v>66</v>
      </c>
      <c r="C132" s="74" t="s">
        <v>66</v>
      </c>
      <c r="D132" s="74" t="s">
        <v>81</v>
      </c>
      <c r="E132" s="74" t="s">
        <v>93</v>
      </c>
      <c r="F132" s="74" t="s">
        <v>157</v>
      </c>
      <c r="G132" s="74" t="s">
        <v>216</v>
      </c>
      <c r="H132" s="74" t="s">
        <v>66</v>
      </c>
      <c r="I132" s="74"/>
      <c r="J132" s="74"/>
      <c r="K132" s="71" t="s">
        <v>218</v>
      </c>
      <c r="L132" s="16"/>
      <c r="M132" s="16"/>
      <c r="N132" s="16"/>
      <c r="O132" s="15">
        <f>+L132+M132-N132</f>
        <v>0</v>
      </c>
      <c r="P132" s="16"/>
      <c r="Q132" s="16"/>
      <c r="R132" s="16"/>
      <c r="S132" s="16"/>
      <c r="T132" s="16"/>
      <c r="U132" s="16"/>
      <c r="V132" s="114"/>
      <c r="W132" s="16"/>
      <c r="X132" s="173"/>
      <c r="Y132" s="88"/>
    </row>
    <row r="133" spans="1:25" ht="22.5" customHeight="1" thickTop="1" thickBot="1" x14ac:dyDescent="0.3">
      <c r="A133" s="14">
        <v>1</v>
      </c>
      <c r="B133" s="74" t="s">
        <v>66</v>
      </c>
      <c r="C133" s="74" t="s">
        <v>66</v>
      </c>
      <c r="D133" s="74" t="s">
        <v>81</v>
      </c>
      <c r="E133" s="74" t="s">
        <v>93</v>
      </c>
      <c r="F133" s="74" t="s">
        <v>157</v>
      </c>
      <c r="G133" s="74" t="s">
        <v>216</v>
      </c>
      <c r="H133" s="74" t="s">
        <v>77</v>
      </c>
      <c r="I133" s="74"/>
      <c r="J133" s="74"/>
      <c r="K133" s="71" t="s">
        <v>219</v>
      </c>
      <c r="L133" s="16"/>
      <c r="M133" s="16"/>
      <c r="N133" s="16"/>
      <c r="O133" s="15">
        <f>+L133+M133-N133</f>
        <v>0</v>
      </c>
      <c r="P133" s="16"/>
      <c r="Q133" s="16"/>
      <c r="R133" s="16"/>
      <c r="S133" s="16"/>
      <c r="T133" s="16"/>
      <c r="U133" s="16"/>
      <c r="V133" s="114"/>
      <c r="W133" s="16"/>
      <c r="X133" s="173"/>
      <c r="Y133" s="88"/>
    </row>
    <row r="134" spans="1:25" ht="22.5" customHeight="1" thickTop="1" thickBot="1" x14ac:dyDescent="0.3">
      <c r="A134" s="14">
        <v>1</v>
      </c>
      <c r="B134" s="74" t="s">
        <v>66</v>
      </c>
      <c r="C134" s="74" t="s">
        <v>66</v>
      </c>
      <c r="D134" s="74" t="s">
        <v>81</v>
      </c>
      <c r="E134" s="74" t="s">
        <v>93</v>
      </c>
      <c r="F134" s="74" t="s">
        <v>157</v>
      </c>
      <c r="G134" s="74" t="s">
        <v>216</v>
      </c>
      <c r="H134" s="74" t="s">
        <v>79</v>
      </c>
      <c r="I134" s="74"/>
      <c r="J134" s="74"/>
      <c r="K134" s="71" t="s">
        <v>220</v>
      </c>
      <c r="L134" s="16"/>
      <c r="M134" s="16"/>
      <c r="N134" s="16"/>
      <c r="O134" s="15">
        <f>+L134+M134-N134</f>
        <v>0</v>
      </c>
      <c r="P134" s="16"/>
      <c r="Q134" s="16"/>
      <c r="R134" s="16"/>
      <c r="S134" s="16"/>
      <c r="T134" s="16"/>
      <c r="U134" s="16"/>
      <c r="V134" s="114"/>
      <c r="W134" s="16"/>
      <c r="X134" s="173"/>
      <c r="Y134" s="88"/>
    </row>
    <row r="135" spans="1:25" ht="22.5" customHeight="1" thickTop="1" thickBot="1" x14ac:dyDescent="0.3">
      <c r="A135" s="14">
        <v>1</v>
      </c>
      <c r="B135" s="74" t="s">
        <v>66</v>
      </c>
      <c r="C135" s="74" t="s">
        <v>66</v>
      </c>
      <c r="D135" s="74" t="s">
        <v>81</v>
      </c>
      <c r="E135" s="74" t="s">
        <v>93</v>
      </c>
      <c r="F135" s="74" t="s">
        <v>157</v>
      </c>
      <c r="G135" s="74" t="s">
        <v>221</v>
      </c>
      <c r="H135" s="74"/>
      <c r="I135" s="74"/>
      <c r="J135" s="74"/>
      <c r="K135" s="71" t="s">
        <v>222</v>
      </c>
      <c r="L135" s="16">
        <f>SUM(L136:L138)</f>
        <v>0</v>
      </c>
      <c r="M135" s="16">
        <f t="shared" ref="M135:U135" si="69">SUM(M136:M138)</f>
        <v>0</v>
      </c>
      <c r="N135" s="16">
        <f t="shared" si="69"/>
        <v>0</v>
      </c>
      <c r="O135" s="16">
        <f t="shared" si="69"/>
        <v>0</v>
      </c>
      <c r="P135" s="16">
        <f t="shared" si="69"/>
        <v>0</v>
      </c>
      <c r="Q135" s="16">
        <f t="shared" si="69"/>
        <v>0</v>
      </c>
      <c r="R135" s="16">
        <f t="shared" si="69"/>
        <v>0</v>
      </c>
      <c r="S135" s="16">
        <f t="shared" si="69"/>
        <v>0</v>
      </c>
      <c r="T135" s="16">
        <f t="shared" si="69"/>
        <v>0</v>
      </c>
      <c r="U135" s="16">
        <f t="shared" si="69"/>
        <v>0</v>
      </c>
      <c r="V135" s="114"/>
      <c r="W135" s="16"/>
      <c r="X135" s="173"/>
      <c r="Y135" s="88"/>
    </row>
    <row r="136" spans="1:25" ht="22.5" customHeight="1" thickTop="1" thickBot="1" x14ac:dyDescent="0.3">
      <c r="A136" s="14">
        <v>1</v>
      </c>
      <c r="B136" s="74" t="s">
        <v>66</v>
      </c>
      <c r="C136" s="74" t="s">
        <v>66</v>
      </c>
      <c r="D136" s="74" t="s">
        <v>81</v>
      </c>
      <c r="E136" s="74" t="s">
        <v>93</v>
      </c>
      <c r="F136" s="74" t="s">
        <v>157</v>
      </c>
      <c r="G136" s="74" t="s">
        <v>221</v>
      </c>
      <c r="H136" s="74" t="s">
        <v>66</v>
      </c>
      <c r="I136" s="74"/>
      <c r="J136" s="74"/>
      <c r="K136" s="71" t="s">
        <v>223</v>
      </c>
      <c r="L136" s="16"/>
      <c r="M136" s="16"/>
      <c r="N136" s="16"/>
      <c r="O136" s="15">
        <f>+L136+M136-N136</f>
        <v>0</v>
      </c>
      <c r="P136" s="16"/>
      <c r="Q136" s="16"/>
      <c r="R136" s="16"/>
      <c r="S136" s="16"/>
      <c r="T136" s="16"/>
      <c r="U136" s="16"/>
      <c r="V136" s="114"/>
      <c r="W136" s="16"/>
      <c r="X136" s="173"/>
      <c r="Y136" s="88"/>
    </row>
    <row r="137" spans="1:25" ht="22.5" customHeight="1" thickTop="1" thickBot="1" x14ac:dyDescent="0.3">
      <c r="A137" s="14">
        <v>1</v>
      </c>
      <c r="B137" s="74" t="s">
        <v>66</v>
      </c>
      <c r="C137" s="74" t="s">
        <v>66</v>
      </c>
      <c r="D137" s="74" t="s">
        <v>81</v>
      </c>
      <c r="E137" s="74" t="s">
        <v>93</v>
      </c>
      <c r="F137" s="74" t="s">
        <v>157</v>
      </c>
      <c r="G137" s="74" t="s">
        <v>221</v>
      </c>
      <c r="H137" s="74" t="s">
        <v>77</v>
      </c>
      <c r="I137" s="74"/>
      <c r="J137" s="74"/>
      <c r="K137" s="71" t="s">
        <v>224</v>
      </c>
      <c r="L137" s="16"/>
      <c r="M137" s="16"/>
      <c r="N137" s="16"/>
      <c r="O137" s="15">
        <f>+L137+M137-N137</f>
        <v>0</v>
      </c>
      <c r="P137" s="16"/>
      <c r="Q137" s="16"/>
      <c r="R137" s="16"/>
      <c r="S137" s="16"/>
      <c r="T137" s="16"/>
      <c r="U137" s="16"/>
      <c r="V137" s="114"/>
      <c r="W137" s="16"/>
      <c r="X137" s="173"/>
      <c r="Y137" s="88"/>
    </row>
    <row r="138" spans="1:25" ht="22.5" customHeight="1" thickTop="1" thickBot="1" x14ac:dyDescent="0.3">
      <c r="A138" s="14">
        <v>1</v>
      </c>
      <c r="B138" s="74" t="s">
        <v>66</v>
      </c>
      <c r="C138" s="74" t="s">
        <v>66</v>
      </c>
      <c r="D138" s="74" t="s">
        <v>81</v>
      </c>
      <c r="E138" s="74" t="s">
        <v>93</v>
      </c>
      <c r="F138" s="74" t="s">
        <v>157</v>
      </c>
      <c r="G138" s="74" t="s">
        <v>221</v>
      </c>
      <c r="H138" s="74" t="s">
        <v>79</v>
      </c>
      <c r="I138" s="74"/>
      <c r="J138" s="74"/>
      <c r="K138" s="71" t="s">
        <v>225</v>
      </c>
      <c r="L138" s="16"/>
      <c r="M138" s="16"/>
      <c r="N138" s="16"/>
      <c r="O138" s="15">
        <f>+L138+M138-N138</f>
        <v>0</v>
      </c>
      <c r="P138" s="16"/>
      <c r="Q138" s="16"/>
      <c r="R138" s="16"/>
      <c r="S138" s="16"/>
      <c r="T138" s="16"/>
      <c r="U138" s="16"/>
      <c r="V138" s="114"/>
      <c r="W138" s="16"/>
      <c r="X138" s="173"/>
      <c r="Y138" s="88"/>
    </row>
    <row r="139" spans="1:25" ht="22.5" customHeight="1" thickTop="1" thickBot="1" x14ac:dyDescent="0.3">
      <c r="A139" s="14">
        <v>1</v>
      </c>
      <c r="B139" s="74" t="s">
        <v>66</v>
      </c>
      <c r="C139" s="74" t="s">
        <v>66</v>
      </c>
      <c r="D139" s="74" t="s">
        <v>81</v>
      </c>
      <c r="E139" s="74" t="s">
        <v>93</v>
      </c>
      <c r="F139" s="74" t="s">
        <v>157</v>
      </c>
      <c r="G139" s="74" t="s">
        <v>226</v>
      </c>
      <c r="H139" s="74"/>
      <c r="I139" s="74"/>
      <c r="J139" s="74"/>
      <c r="K139" s="71" t="s">
        <v>227</v>
      </c>
      <c r="L139" s="16">
        <f>SUM(L140:L142)</f>
        <v>0</v>
      </c>
      <c r="M139" s="16">
        <f t="shared" ref="M139:U139" si="70">SUM(M140:M142)</f>
        <v>0</v>
      </c>
      <c r="N139" s="16">
        <f t="shared" si="70"/>
        <v>0</v>
      </c>
      <c r="O139" s="16">
        <f t="shared" si="70"/>
        <v>0</v>
      </c>
      <c r="P139" s="16">
        <f t="shared" si="70"/>
        <v>0</v>
      </c>
      <c r="Q139" s="16">
        <f t="shared" si="70"/>
        <v>0</v>
      </c>
      <c r="R139" s="16">
        <f t="shared" si="70"/>
        <v>0</v>
      </c>
      <c r="S139" s="16">
        <f t="shared" si="70"/>
        <v>0</v>
      </c>
      <c r="T139" s="16">
        <f t="shared" si="70"/>
        <v>0</v>
      </c>
      <c r="U139" s="16">
        <f t="shared" si="70"/>
        <v>0</v>
      </c>
      <c r="V139" s="114"/>
      <c r="W139" s="16"/>
      <c r="X139" s="173"/>
      <c r="Y139" s="88"/>
    </row>
    <row r="140" spans="1:25" ht="22.5" customHeight="1" thickTop="1" thickBot="1" x14ac:dyDescent="0.3">
      <c r="A140" s="14">
        <v>1</v>
      </c>
      <c r="B140" s="74" t="s">
        <v>66</v>
      </c>
      <c r="C140" s="74" t="s">
        <v>66</v>
      </c>
      <c r="D140" s="74" t="s">
        <v>81</v>
      </c>
      <c r="E140" s="74" t="s">
        <v>93</v>
      </c>
      <c r="F140" s="74" t="s">
        <v>157</v>
      </c>
      <c r="G140" s="74" t="s">
        <v>226</v>
      </c>
      <c r="H140" s="74" t="s">
        <v>66</v>
      </c>
      <c r="I140" s="74"/>
      <c r="J140" s="74"/>
      <c r="K140" s="71" t="s">
        <v>228</v>
      </c>
      <c r="L140" s="16"/>
      <c r="M140" s="16"/>
      <c r="N140" s="16"/>
      <c r="O140" s="15">
        <f>+L140+M140-N140</f>
        <v>0</v>
      </c>
      <c r="P140" s="16"/>
      <c r="Q140" s="16"/>
      <c r="R140" s="16"/>
      <c r="S140" s="16"/>
      <c r="T140" s="16"/>
      <c r="U140" s="16"/>
      <c r="V140" s="114"/>
      <c r="W140" s="16"/>
      <c r="X140" s="173"/>
      <c r="Y140" s="88"/>
    </row>
    <row r="141" spans="1:25" ht="22.5" customHeight="1" thickTop="1" thickBot="1" x14ac:dyDescent="0.3">
      <c r="A141" s="14">
        <v>1</v>
      </c>
      <c r="B141" s="74" t="s">
        <v>66</v>
      </c>
      <c r="C141" s="74" t="s">
        <v>66</v>
      </c>
      <c r="D141" s="74" t="s">
        <v>81</v>
      </c>
      <c r="E141" s="74" t="s">
        <v>93</v>
      </c>
      <c r="F141" s="74" t="s">
        <v>157</v>
      </c>
      <c r="G141" s="74" t="s">
        <v>226</v>
      </c>
      <c r="H141" s="74" t="s">
        <v>77</v>
      </c>
      <c r="I141" s="74"/>
      <c r="J141" s="74"/>
      <c r="K141" s="71" t="s">
        <v>229</v>
      </c>
      <c r="L141" s="16"/>
      <c r="M141" s="16"/>
      <c r="N141" s="16"/>
      <c r="O141" s="15">
        <f>+L141+M141-N141</f>
        <v>0</v>
      </c>
      <c r="P141" s="16"/>
      <c r="Q141" s="16"/>
      <c r="R141" s="16"/>
      <c r="S141" s="16"/>
      <c r="T141" s="16"/>
      <c r="U141" s="16"/>
      <c r="V141" s="114"/>
      <c r="W141" s="16"/>
      <c r="X141" s="173"/>
      <c r="Y141" s="88"/>
    </row>
    <row r="142" spans="1:25" ht="22.5" customHeight="1" thickTop="1" thickBot="1" x14ac:dyDescent="0.3">
      <c r="A142" s="14">
        <v>1</v>
      </c>
      <c r="B142" s="74" t="s">
        <v>66</v>
      </c>
      <c r="C142" s="74" t="s">
        <v>66</v>
      </c>
      <c r="D142" s="74" t="s">
        <v>81</v>
      </c>
      <c r="E142" s="74" t="s">
        <v>93</v>
      </c>
      <c r="F142" s="74" t="s">
        <v>157</v>
      </c>
      <c r="G142" s="74" t="s">
        <v>226</v>
      </c>
      <c r="H142" s="74" t="s">
        <v>79</v>
      </c>
      <c r="I142" s="74"/>
      <c r="J142" s="74"/>
      <c r="K142" s="71" t="s">
        <v>230</v>
      </c>
      <c r="L142" s="16"/>
      <c r="M142" s="16"/>
      <c r="N142" s="16"/>
      <c r="O142" s="15">
        <f>+L142+M142-N142</f>
        <v>0</v>
      </c>
      <c r="P142" s="16"/>
      <c r="Q142" s="16"/>
      <c r="R142" s="16"/>
      <c r="S142" s="16"/>
      <c r="T142" s="16"/>
      <c r="U142" s="16"/>
      <c r="V142" s="114"/>
      <c r="W142" s="16"/>
      <c r="X142" s="173"/>
      <c r="Y142" s="88"/>
    </row>
    <row r="143" spans="1:25" ht="22.5" customHeight="1" thickTop="1" thickBot="1" x14ac:dyDescent="0.3">
      <c r="A143" s="14">
        <v>1</v>
      </c>
      <c r="B143" s="74" t="s">
        <v>66</v>
      </c>
      <c r="C143" s="74" t="s">
        <v>66</v>
      </c>
      <c r="D143" s="74" t="s">
        <v>81</v>
      </c>
      <c r="E143" s="74" t="s">
        <v>93</v>
      </c>
      <c r="F143" s="74" t="s">
        <v>157</v>
      </c>
      <c r="G143" s="74" t="s">
        <v>231</v>
      </c>
      <c r="H143" s="74"/>
      <c r="I143" s="74"/>
      <c r="J143" s="74"/>
      <c r="K143" s="71" t="s">
        <v>232</v>
      </c>
      <c r="L143" s="16">
        <f>SUM(L144:L146)</f>
        <v>0</v>
      </c>
      <c r="M143" s="16">
        <f t="shared" ref="M143:U143" si="71">SUM(M144:M146)</f>
        <v>0</v>
      </c>
      <c r="N143" s="16">
        <f t="shared" si="71"/>
        <v>0</v>
      </c>
      <c r="O143" s="16">
        <f t="shared" si="71"/>
        <v>0</v>
      </c>
      <c r="P143" s="16">
        <f t="shared" si="71"/>
        <v>0</v>
      </c>
      <c r="Q143" s="16">
        <f t="shared" si="71"/>
        <v>0</v>
      </c>
      <c r="R143" s="16">
        <f t="shared" si="71"/>
        <v>0</v>
      </c>
      <c r="S143" s="16">
        <f t="shared" si="71"/>
        <v>0</v>
      </c>
      <c r="T143" s="16">
        <f t="shared" si="71"/>
        <v>0</v>
      </c>
      <c r="U143" s="16">
        <f t="shared" si="71"/>
        <v>0</v>
      </c>
      <c r="V143" s="114"/>
      <c r="W143" s="16"/>
      <c r="X143" s="173"/>
      <c r="Y143" s="88"/>
    </row>
    <row r="144" spans="1:25" ht="22.5" customHeight="1" thickTop="1" thickBot="1" x14ac:dyDescent="0.3">
      <c r="A144" s="14">
        <v>1</v>
      </c>
      <c r="B144" s="74" t="s">
        <v>66</v>
      </c>
      <c r="C144" s="74" t="s">
        <v>66</v>
      </c>
      <c r="D144" s="74" t="s">
        <v>81</v>
      </c>
      <c r="E144" s="74" t="s">
        <v>93</v>
      </c>
      <c r="F144" s="74" t="s">
        <v>157</v>
      </c>
      <c r="G144" s="74" t="s">
        <v>231</v>
      </c>
      <c r="H144" s="74" t="s">
        <v>66</v>
      </c>
      <c r="I144" s="74"/>
      <c r="J144" s="74"/>
      <c r="K144" s="71" t="s">
        <v>233</v>
      </c>
      <c r="L144" s="16"/>
      <c r="M144" s="16"/>
      <c r="N144" s="16"/>
      <c r="O144" s="15">
        <f>+L144+M144-N144</f>
        <v>0</v>
      </c>
      <c r="P144" s="16"/>
      <c r="Q144" s="16"/>
      <c r="R144" s="16"/>
      <c r="S144" s="16"/>
      <c r="T144" s="16"/>
      <c r="U144" s="16"/>
      <c r="V144" s="114"/>
      <c r="W144" s="16"/>
      <c r="X144" s="173"/>
      <c r="Y144" s="88"/>
    </row>
    <row r="145" spans="1:25" ht="22.5" customHeight="1" thickTop="1" thickBot="1" x14ac:dyDescent="0.3">
      <c r="A145" s="14">
        <v>1</v>
      </c>
      <c r="B145" s="74" t="s">
        <v>66</v>
      </c>
      <c r="C145" s="74" t="s">
        <v>66</v>
      </c>
      <c r="D145" s="74" t="s">
        <v>81</v>
      </c>
      <c r="E145" s="74" t="s">
        <v>93</v>
      </c>
      <c r="F145" s="74" t="s">
        <v>157</v>
      </c>
      <c r="G145" s="74" t="s">
        <v>231</v>
      </c>
      <c r="H145" s="74" t="s">
        <v>77</v>
      </c>
      <c r="I145" s="74"/>
      <c r="J145" s="74"/>
      <c r="K145" s="71" t="s">
        <v>234</v>
      </c>
      <c r="L145" s="16"/>
      <c r="M145" s="16"/>
      <c r="N145" s="16"/>
      <c r="O145" s="15">
        <f>+L145+M145-N145</f>
        <v>0</v>
      </c>
      <c r="P145" s="16"/>
      <c r="Q145" s="16"/>
      <c r="R145" s="16"/>
      <c r="S145" s="16"/>
      <c r="T145" s="16"/>
      <c r="U145" s="16"/>
      <c r="V145" s="114"/>
      <c r="W145" s="16"/>
      <c r="X145" s="173"/>
      <c r="Y145" s="88"/>
    </row>
    <row r="146" spans="1:25" ht="22.5" customHeight="1" thickTop="1" thickBot="1" x14ac:dyDescent="0.3">
      <c r="A146" s="14">
        <v>1</v>
      </c>
      <c r="B146" s="74" t="s">
        <v>66</v>
      </c>
      <c r="C146" s="74" t="s">
        <v>66</v>
      </c>
      <c r="D146" s="74" t="s">
        <v>81</v>
      </c>
      <c r="E146" s="74" t="s">
        <v>93</v>
      </c>
      <c r="F146" s="74" t="s">
        <v>157</v>
      </c>
      <c r="G146" s="74" t="s">
        <v>231</v>
      </c>
      <c r="H146" s="74" t="s">
        <v>79</v>
      </c>
      <c r="I146" s="74"/>
      <c r="J146" s="74"/>
      <c r="K146" s="71" t="s">
        <v>235</v>
      </c>
      <c r="L146" s="16"/>
      <c r="M146" s="16"/>
      <c r="N146" s="16"/>
      <c r="O146" s="15">
        <f>+L146+M146-N146</f>
        <v>0</v>
      </c>
      <c r="P146" s="16"/>
      <c r="Q146" s="16"/>
      <c r="R146" s="16"/>
      <c r="S146" s="16"/>
      <c r="T146" s="16"/>
      <c r="U146" s="16"/>
      <c r="V146" s="114"/>
      <c r="W146" s="16"/>
      <c r="X146" s="173"/>
      <c r="Y146" s="88"/>
    </row>
    <row r="147" spans="1:25" ht="22.5" customHeight="1" thickTop="1" thickBot="1" x14ac:dyDescent="0.3">
      <c r="A147" s="14">
        <v>1</v>
      </c>
      <c r="B147" s="74" t="s">
        <v>66</v>
      </c>
      <c r="C147" s="74" t="s">
        <v>66</v>
      </c>
      <c r="D147" s="74" t="s">
        <v>81</v>
      </c>
      <c r="E147" s="74" t="s">
        <v>93</v>
      </c>
      <c r="F147" s="74" t="s">
        <v>182</v>
      </c>
      <c r="G147" s="74"/>
      <c r="H147" s="74"/>
      <c r="I147" s="74"/>
      <c r="J147" s="74"/>
      <c r="K147" s="71" t="s">
        <v>236</v>
      </c>
      <c r="L147" s="16">
        <f>+L148+L151+L155+L159+L163+L167+L171+L175+L179+L183</f>
        <v>0</v>
      </c>
      <c r="M147" s="16">
        <f t="shared" ref="M147:U147" si="72">+M148+M151+M155+M159+M163+M167+M171+M175+M179+M183</f>
        <v>0</v>
      </c>
      <c r="N147" s="16">
        <f t="shared" si="72"/>
        <v>0</v>
      </c>
      <c r="O147" s="16">
        <f t="shared" si="72"/>
        <v>0</v>
      </c>
      <c r="P147" s="16">
        <f t="shared" si="72"/>
        <v>0</v>
      </c>
      <c r="Q147" s="16">
        <f t="shared" si="72"/>
        <v>0</v>
      </c>
      <c r="R147" s="16">
        <f t="shared" si="72"/>
        <v>0</v>
      </c>
      <c r="S147" s="16">
        <f t="shared" si="72"/>
        <v>0</v>
      </c>
      <c r="T147" s="16">
        <f t="shared" si="72"/>
        <v>0</v>
      </c>
      <c r="U147" s="16">
        <f t="shared" si="72"/>
        <v>0</v>
      </c>
      <c r="V147" s="114"/>
      <c r="W147" s="16"/>
      <c r="X147" s="173"/>
      <c r="Y147" s="88"/>
    </row>
    <row r="148" spans="1:25" ht="22.5" customHeight="1" thickTop="1" thickBot="1" x14ac:dyDescent="0.3">
      <c r="A148" s="14">
        <v>1</v>
      </c>
      <c r="B148" s="74" t="s">
        <v>66</v>
      </c>
      <c r="C148" s="74" t="s">
        <v>66</v>
      </c>
      <c r="D148" s="74" t="s">
        <v>81</v>
      </c>
      <c r="E148" s="74" t="s">
        <v>93</v>
      </c>
      <c r="F148" s="74" t="s">
        <v>182</v>
      </c>
      <c r="G148" s="74" t="s">
        <v>186</v>
      </c>
      <c r="H148" s="74"/>
      <c r="I148" s="74"/>
      <c r="J148" s="74"/>
      <c r="K148" s="71" t="s">
        <v>187</v>
      </c>
      <c r="L148" s="16">
        <f>SUM(L149:L150)</f>
        <v>0</v>
      </c>
      <c r="M148" s="16">
        <f t="shared" ref="M148:U148" si="73">SUM(M149:M150)</f>
        <v>0</v>
      </c>
      <c r="N148" s="16">
        <f t="shared" si="73"/>
        <v>0</v>
      </c>
      <c r="O148" s="16">
        <f t="shared" si="73"/>
        <v>0</v>
      </c>
      <c r="P148" s="16">
        <f t="shared" si="73"/>
        <v>0</v>
      </c>
      <c r="Q148" s="16">
        <f t="shared" si="73"/>
        <v>0</v>
      </c>
      <c r="R148" s="16">
        <f t="shared" si="73"/>
        <v>0</v>
      </c>
      <c r="S148" s="16">
        <f t="shared" si="73"/>
        <v>0</v>
      </c>
      <c r="T148" s="16">
        <f t="shared" si="73"/>
        <v>0</v>
      </c>
      <c r="U148" s="16">
        <f t="shared" si="73"/>
        <v>0</v>
      </c>
      <c r="V148" s="114"/>
      <c r="W148" s="16"/>
      <c r="X148" s="173"/>
      <c r="Y148" s="88"/>
    </row>
    <row r="149" spans="1:25" ht="22.5" customHeight="1" thickTop="1" thickBot="1" x14ac:dyDescent="0.3">
      <c r="A149" s="14">
        <v>1</v>
      </c>
      <c r="B149" s="74" t="s">
        <v>66</v>
      </c>
      <c r="C149" s="74" t="s">
        <v>66</v>
      </c>
      <c r="D149" s="74" t="s">
        <v>81</v>
      </c>
      <c r="E149" s="74" t="s">
        <v>93</v>
      </c>
      <c r="F149" s="74" t="s">
        <v>182</v>
      </c>
      <c r="G149" s="74" t="s">
        <v>186</v>
      </c>
      <c r="H149" s="74" t="s">
        <v>66</v>
      </c>
      <c r="I149" s="74"/>
      <c r="J149" s="74"/>
      <c r="K149" s="71" t="s">
        <v>188</v>
      </c>
      <c r="L149" s="16"/>
      <c r="M149" s="16"/>
      <c r="N149" s="16"/>
      <c r="O149" s="15">
        <f>+L149+M149-N149</f>
        <v>0</v>
      </c>
      <c r="P149" s="16"/>
      <c r="Q149" s="16"/>
      <c r="R149" s="16"/>
      <c r="S149" s="16"/>
      <c r="T149" s="16"/>
      <c r="U149" s="16"/>
      <c r="V149" s="114"/>
      <c r="W149" s="16"/>
      <c r="X149" s="173"/>
      <c r="Y149" s="88"/>
    </row>
    <row r="150" spans="1:25" ht="22.5" customHeight="1" thickTop="1" thickBot="1" x14ac:dyDescent="0.3">
      <c r="A150" s="14">
        <v>1</v>
      </c>
      <c r="B150" s="74" t="s">
        <v>66</v>
      </c>
      <c r="C150" s="74" t="s">
        <v>66</v>
      </c>
      <c r="D150" s="74" t="s">
        <v>81</v>
      </c>
      <c r="E150" s="74" t="s">
        <v>93</v>
      </c>
      <c r="F150" s="74" t="s">
        <v>182</v>
      </c>
      <c r="G150" s="74" t="s">
        <v>186</v>
      </c>
      <c r="H150" s="74" t="s">
        <v>77</v>
      </c>
      <c r="I150" s="74"/>
      <c r="J150" s="74"/>
      <c r="K150" s="71" t="s">
        <v>237</v>
      </c>
      <c r="L150" s="16"/>
      <c r="M150" s="16"/>
      <c r="N150" s="16"/>
      <c r="O150" s="15">
        <f>+L150+M150-N150</f>
        <v>0</v>
      </c>
      <c r="P150" s="16"/>
      <c r="Q150" s="16"/>
      <c r="R150" s="16"/>
      <c r="S150" s="16"/>
      <c r="T150" s="16"/>
      <c r="U150" s="16"/>
      <c r="V150" s="114"/>
      <c r="W150" s="16"/>
      <c r="X150" s="173"/>
      <c r="Y150" s="88"/>
    </row>
    <row r="151" spans="1:25" ht="22.5" customHeight="1" thickTop="1" thickBot="1" x14ac:dyDescent="0.3">
      <c r="A151" s="14">
        <v>1</v>
      </c>
      <c r="B151" s="74" t="s">
        <v>66</v>
      </c>
      <c r="C151" s="74" t="s">
        <v>66</v>
      </c>
      <c r="D151" s="74" t="s">
        <v>81</v>
      </c>
      <c r="E151" s="74" t="s">
        <v>93</v>
      </c>
      <c r="F151" s="74" t="s">
        <v>182</v>
      </c>
      <c r="G151" s="74" t="s">
        <v>70</v>
      </c>
      <c r="H151" s="74"/>
      <c r="I151" s="74"/>
      <c r="J151" s="74"/>
      <c r="K151" s="71" t="s">
        <v>191</v>
      </c>
      <c r="L151" s="16">
        <f>SUM(L152:L154)</f>
        <v>0</v>
      </c>
      <c r="M151" s="16">
        <f t="shared" ref="M151:U151" si="74">SUM(M152:M154)</f>
        <v>0</v>
      </c>
      <c r="N151" s="16">
        <f t="shared" si="74"/>
        <v>0</v>
      </c>
      <c r="O151" s="16">
        <f t="shared" si="74"/>
        <v>0</v>
      </c>
      <c r="P151" s="16">
        <f t="shared" si="74"/>
        <v>0</v>
      </c>
      <c r="Q151" s="16">
        <f t="shared" si="74"/>
        <v>0</v>
      </c>
      <c r="R151" s="16">
        <f t="shared" si="74"/>
        <v>0</v>
      </c>
      <c r="S151" s="16">
        <f t="shared" si="74"/>
        <v>0</v>
      </c>
      <c r="T151" s="16">
        <f t="shared" si="74"/>
        <v>0</v>
      </c>
      <c r="U151" s="16">
        <f t="shared" si="74"/>
        <v>0</v>
      </c>
      <c r="V151" s="114"/>
      <c r="W151" s="16"/>
      <c r="X151" s="173"/>
      <c r="Y151" s="88"/>
    </row>
    <row r="152" spans="1:25" ht="22.5" customHeight="1" thickTop="1" thickBot="1" x14ac:dyDescent="0.3">
      <c r="A152" s="14">
        <v>1</v>
      </c>
      <c r="B152" s="74" t="s">
        <v>66</v>
      </c>
      <c r="C152" s="74" t="s">
        <v>66</v>
      </c>
      <c r="D152" s="74" t="s">
        <v>81</v>
      </c>
      <c r="E152" s="74" t="s">
        <v>93</v>
      </c>
      <c r="F152" s="74" t="s">
        <v>182</v>
      </c>
      <c r="G152" s="74" t="s">
        <v>70</v>
      </c>
      <c r="H152" s="74" t="s">
        <v>66</v>
      </c>
      <c r="I152" s="74"/>
      <c r="J152" s="74"/>
      <c r="K152" s="71" t="s">
        <v>192</v>
      </c>
      <c r="L152" s="16"/>
      <c r="M152" s="16"/>
      <c r="N152" s="16"/>
      <c r="O152" s="15">
        <f>+L152+M152-N152</f>
        <v>0</v>
      </c>
      <c r="P152" s="16"/>
      <c r="Q152" s="16"/>
      <c r="R152" s="16"/>
      <c r="S152" s="16"/>
      <c r="T152" s="16"/>
      <c r="U152" s="16"/>
      <c r="V152" s="114"/>
      <c r="W152" s="16"/>
      <c r="X152" s="173"/>
      <c r="Y152" s="88"/>
    </row>
    <row r="153" spans="1:25" ht="22.5" customHeight="1" thickTop="1" thickBot="1" x14ac:dyDescent="0.3">
      <c r="A153" s="14">
        <v>1</v>
      </c>
      <c r="B153" s="74" t="s">
        <v>66</v>
      </c>
      <c r="C153" s="74" t="s">
        <v>66</v>
      </c>
      <c r="D153" s="74" t="s">
        <v>81</v>
      </c>
      <c r="E153" s="74" t="s">
        <v>93</v>
      </c>
      <c r="F153" s="74" t="s">
        <v>182</v>
      </c>
      <c r="G153" s="74" t="s">
        <v>70</v>
      </c>
      <c r="H153" s="74" t="s">
        <v>77</v>
      </c>
      <c r="I153" s="74"/>
      <c r="J153" s="74"/>
      <c r="K153" s="71" t="s">
        <v>193</v>
      </c>
      <c r="L153" s="16"/>
      <c r="M153" s="16"/>
      <c r="N153" s="16"/>
      <c r="O153" s="15">
        <f>+L153+M153-N153</f>
        <v>0</v>
      </c>
      <c r="P153" s="16"/>
      <c r="Q153" s="16"/>
      <c r="R153" s="16"/>
      <c r="S153" s="16"/>
      <c r="T153" s="16"/>
      <c r="U153" s="16"/>
      <c r="V153" s="114"/>
      <c r="W153" s="16"/>
      <c r="X153" s="173"/>
      <c r="Y153" s="88"/>
    </row>
    <row r="154" spans="1:25" ht="22.5" customHeight="1" thickTop="1" thickBot="1" x14ac:dyDescent="0.3">
      <c r="A154" s="14">
        <v>1</v>
      </c>
      <c r="B154" s="74" t="s">
        <v>66</v>
      </c>
      <c r="C154" s="74" t="s">
        <v>66</v>
      </c>
      <c r="D154" s="74" t="s">
        <v>81</v>
      </c>
      <c r="E154" s="74" t="s">
        <v>93</v>
      </c>
      <c r="F154" s="74" t="s">
        <v>182</v>
      </c>
      <c r="G154" s="74" t="s">
        <v>70</v>
      </c>
      <c r="H154" s="74" t="s">
        <v>79</v>
      </c>
      <c r="I154" s="74"/>
      <c r="J154" s="74"/>
      <c r="K154" s="71" t="s">
        <v>194</v>
      </c>
      <c r="L154" s="16"/>
      <c r="M154" s="16"/>
      <c r="N154" s="16"/>
      <c r="O154" s="15">
        <f>+L154+M154-N154</f>
        <v>0</v>
      </c>
      <c r="P154" s="16"/>
      <c r="Q154" s="16"/>
      <c r="R154" s="16"/>
      <c r="S154" s="16"/>
      <c r="T154" s="16"/>
      <c r="U154" s="16"/>
      <c r="V154" s="114"/>
      <c r="W154" s="16"/>
      <c r="X154" s="173"/>
      <c r="Y154" s="88"/>
    </row>
    <row r="155" spans="1:25" ht="22.5" customHeight="1" thickTop="1" thickBot="1" x14ac:dyDescent="0.3">
      <c r="A155" s="14">
        <v>1</v>
      </c>
      <c r="B155" s="74" t="s">
        <v>66</v>
      </c>
      <c r="C155" s="74" t="s">
        <v>66</v>
      </c>
      <c r="D155" s="74" t="s">
        <v>81</v>
      </c>
      <c r="E155" s="74" t="s">
        <v>93</v>
      </c>
      <c r="F155" s="74" t="s">
        <v>182</v>
      </c>
      <c r="G155" s="74" t="s">
        <v>81</v>
      </c>
      <c r="H155" s="74"/>
      <c r="I155" s="74"/>
      <c r="J155" s="74"/>
      <c r="K155" s="71" t="s">
        <v>195</v>
      </c>
      <c r="L155" s="16">
        <f>SUM(L156:L158)</f>
        <v>0</v>
      </c>
      <c r="M155" s="16">
        <f t="shared" ref="M155:U155" si="75">SUM(M156:M158)</f>
        <v>0</v>
      </c>
      <c r="N155" s="16">
        <f t="shared" si="75"/>
        <v>0</v>
      </c>
      <c r="O155" s="16">
        <f t="shared" si="75"/>
        <v>0</v>
      </c>
      <c r="P155" s="16">
        <f t="shared" si="75"/>
        <v>0</v>
      </c>
      <c r="Q155" s="16">
        <f t="shared" si="75"/>
        <v>0</v>
      </c>
      <c r="R155" s="16">
        <f t="shared" si="75"/>
        <v>0</v>
      </c>
      <c r="S155" s="16">
        <f t="shared" si="75"/>
        <v>0</v>
      </c>
      <c r="T155" s="16">
        <f t="shared" si="75"/>
        <v>0</v>
      </c>
      <c r="U155" s="16">
        <f t="shared" si="75"/>
        <v>0</v>
      </c>
      <c r="V155" s="114"/>
      <c r="W155" s="16"/>
      <c r="X155" s="173"/>
      <c r="Y155" s="88"/>
    </row>
    <row r="156" spans="1:25" ht="22.5" customHeight="1" thickTop="1" thickBot="1" x14ac:dyDescent="0.3">
      <c r="A156" s="14">
        <v>1</v>
      </c>
      <c r="B156" s="74" t="s">
        <v>66</v>
      </c>
      <c r="C156" s="74" t="s">
        <v>66</v>
      </c>
      <c r="D156" s="74" t="s">
        <v>81</v>
      </c>
      <c r="E156" s="74" t="s">
        <v>93</v>
      </c>
      <c r="F156" s="74" t="s">
        <v>182</v>
      </c>
      <c r="G156" s="74" t="s">
        <v>81</v>
      </c>
      <c r="H156" s="74" t="s">
        <v>66</v>
      </c>
      <c r="I156" s="74"/>
      <c r="J156" s="74"/>
      <c r="K156" s="71" t="s">
        <v>196</v>
      </c>
      <c r="L156" s="16"/>
      <c r="M156" s="16"/>
      <c r="N156" s="16"/>
      <c r="O156" s="15">
        <f>+L156+M156-N156</f>
        <v>0</v>
      </c>
      <c r="P156" s="16"/>
      <c r="Q156" s="16"/>
      <c r="R156" s="16"/>
      <c r="S156" s="16"/>
      <c r="T156" s="16"/>
      <c r="U156" s="16"/>
      <c r="V156" s="114"/>
      <c r="W156" s="16"/>
      <c r="X156" s="173"/>
      <c r="Y156" s="88"/>
    </row>
    <row r="157" spans="1:25" ht="22.5" customHeight="1" thickTop="1" thickBot="1" x14ac:dyDescent="0.3">
      <c r="A157" s="14">
        <v>1</v>
      </c>
      <c r="B157" s="74" t="s">
        <v>66</v>
      </c>
      <c r="C157" s="74" t="s">
        <v>66</v>
      </c>
      <c r="D157" s="74" t="s">
        <v>81</v>
      </c>
      <c r="E157" s="74" t="s">
        <v>93</v>
      </c>
      <c r="F157" s="74" t="s">
        <v>182</v>
      </c>
      <c r="G157" s="74" t="s">
        <v>81</v>
      </c>
      <c r="H157" s="74" t="s">
        <v>77</v>
      </c>
      <c r="I157" s="74"/>
      <c r="J157" s="74"/>
      <c r="K157" s="71" t="s">
        <v>197</v>
      </c>
      <c r="L157" s="16"/>
      <c r="M157" s="16"/>
      <c r="N157" s="16"/>
      <c r="O157" s="15">
        <f>+L157+M157-N157</f>
        <v>0</v>
      </c>
      <c r="P157" s="16"/>
      <c r="Q157" s="16"/>
      <c r="R157" s="16"/>
      <c r="S157" s="16"/>
      <c r="T157" s="16"/>
      <c r="U157" s="16"/>
      <c r="V157" s="114"/>
      <c r="W157" s="16"/>
      <c r="X157" s="173"/>
      <c r="Y157" s="88"/>
    </row>
    <row r="158" spans="1:25" ht="22.5" customHeight="1" thickTop="1" thickBot="1" x14ac:dyDescent="0.3">
      <c r="A158" s="14">
        <v>1</v>
      </c>
      <c r="B158" s="74" t="s">
        <v>66</v>
      </c>
      <c r="C158" s="74" t="s">
        <v>66</v>
      </c>
      <c r="D158" s="74" t="s">
        <v>81</v>
      </c>
      <c r="E158" s="74" t="s">
        <v>93</v>
      </c>
      <c r="F158" s="74" t="s">
        <v>182</v>
      </c>
      <c r="G158" s="74" t="s">
        <v>81</v>
      </c>
      <c r="H158" s="74" t="s">
        <v>79</v>
      </c>
      <c r="I158" s="74"/>
      <c r="J158" s="74"/>
      <c r="K158" s="71" t="s">
        <v>198</v>
      </c>
      <c r="L158" s="16"/>
      <c r="M158" s="16"/>
      <c r="N158" s="16"/>
      <c r="O158" s="15">
        <f>+L158+M158-N158</f>
        <v>0</v>
      </c>
      <c r="P158" s="16"/>
      <c r="Q158" s="16"/>
      <c r="R158" s="16"/>
      <c r="S158" s="16"/>
      <c r="T158" s="16"/>
      <c r="U158" s="16"/>
      <c r="V158" s="114"/>
      <c r="W158" s="16"/>
      <c r="X158" s="173"/>
      <c r="Y158" s="88"/>
    </row>
    <row r="159" spans="1:25" ht="22.5" customHeight="1" thickTop="1" thickBot="1" x14ac:dyDescent="0.3">
      <c r="A159" s="14">
        <v>1</v>
      </c>
      <c r="B159" s="74" t="s">
        <v>66</v>
      </c>
      <c r="C159" s="74" t="s">
        <v>66</v>
      </c>
      <c r="D159" s="74" t="s">
        <v>81</v>
      </c>
      <c r="E159" s="74" t="s">
        <v>93</v>
      </c>
      <c r="F159" s="74" t="s">
        <v>182</v>
      </c>
      <c r="G159" s="74" t="s">
        <v>155</v>
      </c>
      <c r="H159" s="74"/>
      <c r="I159" s="74"/>
      <c r="J159" s="74"/>
      <c r="K159" s="71" t="s">
        <v>199</v>
      </c>
      <c r="L159" s="16">
        <f>SUM(L160:L162)</f>
        <v>0</v>
      </c>
      <c r="M159" s="16">
        <f t="shared" ref="M159:U159" si="76">SUM(M160:M162)</f>
        <v>0</v>
      </c>
      <c r="N159" s="16">
        <f t="shared" si="76"/>
        <v>0</v>
      </c>
      <c r="O159" s="16">
        <f t="shared" si="76"/>
        <v>0</v>
      </c>
      <c r="P159" s="16">
        <f t="shared" si="76"/>
        <v>0</v>
      </c>
      <c r="Q159" s="16">
        <f t="shared" si="76"/>
        <v>0</v>
      </c>
      <c r="R159" s="16">
        <f t="shared" si="76"/>
        <v>0</v>
      </c>
      <c r="S159" s="16">
        <f t="shared" si="76"/>
        <v>0</v>
      </c>
      <c r="T159" s="16">
        <f t="shared" si="76"/>
        <v>0</v>
      </c>
      <c r="U159" s="16">
        <f t="shared" si="76"/>
        <v>0</v>
      </c>
      <c r="V159" s="114"/>
      <c r="W159" s="16"/>
      <c r="X159" s="173"/>
      <c r="Y159" s="88"/>
    </row>
    <row r="160" spans="1:25" ht="22.5" customHeight="1" thickTop="1" thickBot="1" x14ac:dyDescent="0.3">
      <c r="A160" s="14">
        <v>1</v>
      </c>
      <c r="B160" s="74" t="s">
        <v>66</v>
      </c>
      <c r="C160" s="74" t="s">
        <v>66</v>
      </c>
      <c r="D160" s="74" t="s">
        <v>81</v>
      </c>
      <c r="E160" s="74" t="s">
        <v>93</v>
      </c>
      <c r="F160" s="74" t="s">
        <v>182</v>
      </c>
      <c r="G160" s="74" t="s">
        <v>155</v>
      </c>
      <c r="H160" s="74" t="s">
        <v>66</v>
      </c>
      <c r="I160" s="74"/>
      <c r="J160" s="74"/>
      <c r="K160" s="71" t="s">
        <v>200</v>
      </c>
      <c r="L160" s="16"/>
      <c r="M160" s="16"/>
      <c r="N160" s="16"/>
      <c r="O160" s="15">
        <f>+L160+M160-N160</f>
        <v>0</v>
      </c>
      <c r="P160" s="16"/>
      <c r="Q160" s="16"/>
      <c r="R160" s="16"/>
      <c r="S160" s="16"/>
      <c r="T160" s="16"/>
      <c r="U160" s="16"/>
      <c r="V160" s="114"/>
      <c r="W160" s="16"/>
      <c r="X160" s="173"/>
      <c r="Y160" s="88"/>
    </row>
    <row r="161" spans="1:25" ht="22.5" customHeight="1" thickTop="1" thickBot="1" x14ac:dyDescent="0.3">
      <c r="A161" s="14">
        <v>1</v>
      </c>
      <c r="B161" s="74" t="s">
        <v>66</v>
      </c>
      <c r="C161" s="74" t="s">
        <v>66</v>
      </c>
      <c r="D161" s="74" t="s">
        <v>81</v>
      </c>
      <c r="E161" s="74" t="s">
        <v>93</v>
      </c>
      <c r="F161" s="74" t="s">
        <v>182</v>
      </c>
      <c r="G161" s="74" t="s">
        <v>155</v>
      </c>
      <c r="H161" s="74" t="s">
        <v>77</v>
      </c>
      <c r="I161" s="74"/>
      <c r="J161" s="74"/>
      <c r="K161" s="71" t="s">
        <v>201</v>
      </c>
      <c r="L161" s="16"/>
      <c r="M161" s="16"/>
      <c r="N161" s="16"/>
      <c r="O161" s="15">
        <f>+L161+M161-N161</f>
        <v>0</v>
      </c>
      <c r="P161" s="16"/>
      <c r="Q161" s="16"/>
      <c r="R161" s="16"/>
      <c r="S161" s="16"/>
      <c r="T161" s="16"/>
      <c r="U161" s="16"/>
      <c r="V161" s="114"/>
      <c r="W161" s="16"/>
      <c r="X161" s="173"/>
      <c r="Y161" s="88"/>
    </row>
    <row r="162" spans="1:25" ht="22.5" customHeight="1" thickTop="1" thickBot="1" x14ac:dyDescent="0.3">
      <c r="A162" s="14">
        <v>1</v>
      </c>
      <c r="B162" s="74" t="s">
        <v>66</v>
      </c>
      <c r="C162" s="74" t="s">
        <v>66</v>
      </c>
      <c r="D162" s="74" t="s">
        <v>81</v>
      </c>
      <c r="E162" s="74" t="s">
        <v>93</v>
      </c>
      <c r="F162" s="74" t="s">
        <v>182</v>
      </c>
      <c r="G162" s="74" t="s">
        <v>155</v>
      </c>
      <c r="H162" s="74" t="s">
        <v>79</v>
      </c>
      <c r="I162" s="74"/>
      <c r="J162" s="74"/>
      <c r="K162" s="71" t="s">
        <v>202</v>
      </c>
      <c r="L162" s="16"/>
      <c r="M162" s="16"/>
      <c r="N162" s="16"/>
      <c r="O162" s="15">
        <f>+L162+M162-N162</f>
        <v>0</v>
      </c>
      <c r="P162" s="16"/>
      <c r="Q162" s="16"/>
      <c r="R162" s="16"/>
      <c r="S162" s="16"/>
      <c r="T162" s="16"/>
      <c r="U162" s="16"/>
      <c r="V162" s="114"/>
      <c r="W162" s="16"/>
      <c r="X162" s="173"/>
      <c r="Y162" s="88"/>
    </row>
    <row r="163" spans="1:25" ht="22.5" customHeight="1" thickTop="1" thickBot="1" x14ac:dyDescent="0.3">
      <c r="A163" s="14">
        <v>1</v>
      </c>
      <c r="B163" s="74" t="s">
        <v>66</v>
      </c>
      <c r="C163" s="74" t="s">
        <v>66</v>
      </c>
      <c r="D163" s="74" t="s">
        <v>81</v>
      </c>
      <c r="E163" s="74" t="s">
        <v>93</v>
      </c>
      <c r="F163" s="74" t="s">
        <v>182</v>
      </c>
      <c r="G163" s="74" t="s">
        <v>163</v>
      </c>
      <c r="H163" s="74"/>
      <c r="I163" s="74"/>
      <c r="J163" s="74"/>
      <c r="K163" s="71" t="s">
        <v>203</v>
      </c>
      <c r="L163" s="16">
        <f>SUM(L164:L166)</f>
        <v>0</v>
      </c>
      <c r="M163" s="16">
        <f t="shared" ref="M163:U163" si="77">SUM(M164:M166)</f>
        <v>0</v>
      </c>
      <c r="N163" s="16">
        <f t="shared" si="77"/>
        <v>0</v>
      </c>
      <c r="O163" s="16">
        <f t="shared" si="77"/>
        <v>0</v>
      </c>
      <c r="P163" s="16">
        <f t="shared" si="77"/>
        <v>0</v>
      </c>
      <c r="Q163" s="16">
        <f t="shared" si="77"/>
        <v>0</v>
      </c>
      <c r="R163" s="16">
        <f t="shared" si="77"/>
        <v>0</v>
      </c>
      <c r="S163" s="16">
        <f t="shared" si="77"/>
        <v>0</v>
      </c>
      <c r="T163" s="16">
        <f t="shared" si="77"/>
        <v>0</v>
      </c>
      <c r="U163" s="16">
        <f t="shared" si="77"/>
        <v>0</v>
      </c>
      <c r="V163" s="114"/>
      <c r="W163" s="16"/>
      <c r="X163" s="173"/>
      <c r="Y163" s="88"/>
    </row>
    <row r="164" spans="1:25" ht="22.5" customHeight="1" thickTop="1" thickBot="1" x14ac:dyDescent="0.3">
      <c r="A164" s="14">
        <v>1</v>
      </c>
      <c r="B164" s="74" t="s">
        <v>66</v>
      </c>
      <c r="C164" s="74" t="s">
        <v>66</v>
      </c>
      <c r="D164" s="74" t="s">
        <v>81</v>
      </c>
      <c r="E164" s="74" t="s">
        <v>93</v>
      </c>
      <c r="F164" s="74" t="s">
        <v>182</v>
      </c>
      <c r="G164" s="74" t="s">
        <v>163</v>
      </c>
      <c r="H164" s="74" t="s">
        <v>66</v>
      </c>
      <c r="I164" s="74"/>
      <c r="J164" s="74"/>
      <c r="K164" s="71" t="s">
        <v>204</v>
      </c>
      <c r="L164" s="16"/>
      <c r="M164" s="16"/>
      <c r="N164" s="16"/>
      <c r="O164" s="15">
        <f>+L164+M164-N164</f>
        <v>0</v>
      </c>
      <c r="P164" s="16"/>
      <c r="Q164" s="16"/>
      <c r="R164" s="16"/>
      <c r="S164" s="16"/>
      <c r="T164" s="16"/>
      <c r="U164" s="16"/>
      <c r="V164" s="114"/>
      <c r="W164" s="16"/>
      <c r="X164" s="173"/>
      <c r="Y164" s="88"/>
    </row>
    <row r="165" spans="1:25" ht="22.5" customHeight="1" thickTop="1" thickBot="1" x14ac:dyDescent="0.3">
      <c r="A165" s="14">
        <v>1</v>
      </c>
      <c r="B165" s="74" t="s">
        <v>66</v>
      </c>
      <c r="C165" s="74" t="s">
        <v>66</v>
      </c>
      <c r="D165" s="74" t="s">
        <v>81</v>
      </c>
      <c r="E165" s="74" t="s">
        <v>93</v>
      </c>
      <c r="F165" s="74" t="s">
        <v>182</v>
      </c>
      <c r="G165" s="74" t="s">
        <v>163</v>
      </c>
      <c r="H165" s="74" t="s">
        <v>77</v>
      </c>
      <c r="I165" s="74"/>
      <c r="J165" s="74"/>
      <c r="K165" s="71" t="s">
        <v>205</v>
      </c>
      <c r="L165" s="16"/>
      <c r="M165" s="16"/>
      <c r="N165" s="16"/>
      <c r="O165" s="15">
        <f>+L165+M165-N165</f>
        <v>0</v>
      </c>
      <c r="P165" s="16"/>
      <c r="Q165" s="16"/>
      <c r="R165" s="16"/>
      <c r="S165" s="16"/>
      <c r="T165" s="16"/>
      <c r="U165" s="16"/>
      <c r="V165" s="114"/>
      <c r="W165" s="16"/>
      <c r="X165" s="173"/>
      <c r="Y165" s="88"/>
    </row>
    <row r="166" spans="1:25" ht="22.5" customHeight="1" thickTop="1" thickBot="1" x14ac:dyDescent="0.3">
      <c r="A166" s="14">
        <v>1</v>
      </c>
      <c r="B166" s="74" t="s">
        <v>66</v>
      </c>
      <c r="C166" s="74" t="s">
        <v>66</v>
      </c>
      <c r="D166" s="74" t="s">
        <v>81</v>
      </c>
      <c r="E166" s="74" t="s">
        <v>93</v>
      </c>
      <c r="F166" s="74" t="s">
        <v>182</v>
      </c>
      <c r="G166" s="74" t="s">
        <v>163</v>
      </c>
      <c r="H166" s="74" t="s">
        <v>79</v>
      </c>
      <c r="I166" s="74"/>
      <c r="J166" s="74"/>
      <c r="K166" s="71" t="s">
        <v>206</v>
      </c>
      <c r="L166" s="16"/>
      <c r="M166" s="16"/>
      <c r="N166" s="16"/>
      <c r="O166" s="15">
        <f>+L166+M166-N166</f>
        <v>0</v>
      </c>
      <c r="P166" s="16"/>
      <c r="Q166" s="16"/>
      <c r="R166" s="16"/>
      <c r="S166" s="16"/>
      <c r="T166" s="16"/>
      <c r="U166" s="16"/>
      <c r="V166" s="114"/>
      <c r="W166" s="16"/>
      <c r="X166" s="173"/>
      <c r="Y166" s="88"/>
    </row>
    <row r="167" spans="1:25" ht="22.5" customHeight="1" thickTop="1" thickBot="1" x14ac:dyDescent="0.3">
      <c r="A167" s="14">
        <v>1</v>
      </c>
      <c r="B167" s="74" t="s">
        <v>66</v>
      </c>
      <c r="C167" s="74" t="s">
        <v>66</v>
      </c>
      <c r="D167" s="74" t="s">
        <v>81</v>
      </c>
      <c r="E167" s="74" t="s">
        <v>93</v>
      </c>
      <c r="F167" s="74" t="s">
        <v>182</v>
      </c>
      <c r="G167" s="74" t="s">
        <v>93</v>
      </c>
      <c r="H167" s="74"/>
      <c r="I167" s="74"/>
      <c r="J167" s="74"/>
      <c r="K167" s="71" t="s">
        <v>207</v>
      </c>
      <c r="L167" s="16">
        <f>SUM(L168:L170)</f>
        <v>0</v>
      </c>
      <c r="M167" s="16">
        <f t="shared" ref="M167:U167" si="78">SUM(M168:M170)</f>
        <v>0</v>
      </c>
      <c r="N167" s="16">
        <f t="shared" si="78"/>
        <v>0</v>
      </c>
      <c r="O167" s="16">
        <f t="shared" si="78"/>
        <v>0</v>
      </c>
      <c r="P167" s="16">
        <f t="shared" si="78"/>
        <v>0</v>
      </c>
      <c r="Q167" s="16">
        <f t="shared" si="78"/>
        <v>0</v>
      </c>
      <c r="R167" s="16">
        <f t="shared" si="78"/>
        <v>0</v>
      </c>
      <c r="S167" s="16">
        <f t="shared" si="78"/>
        <v>0</v>
      </c>
      <c r="T167" s="16">
        <f t="shared" si="78"/>
        <v>0</v>
      </c>
      <c r="U167" s="16">
        <f t="shared" si="78"/>
        <v>0</v>
      </c>
      <c r="V167" s="114"/>
      <c r="W167" s="16"/>
      <c r="X167" s="173"/>
      <c r="Y167" s="88"/>
    </row>
    <row r="168" spans="1:25" ht="22.5" customHeight="1" thickTop="1" thickBot="1" x14ac:dyDescent="0.3">
      <c r="A168" s="14">
        <v>1</v>
      </c>
      <c r="B168" s="74" t="s">
        <v>66</v>
      </c>
      <c r="C168" s="74" t="s">
        <v>66</v>
      </c>
      <c r="D168" s="74" t="s">
        <v>81</v>
      </c>
      <c r="E168" s="74" t="s">
        <v>93</v>
      </c>
      <c r="F168" s="74" t="s">
        <v>182</v>
      </c>
      <c r="G168" s="74" t="s">
        <v>93</v>
      </c>
      <c r="H168" s="74" t="s">
        <v>66</v>
      </c>
      <c r="I168" s="74"/>
      <c r="J168" s="74"/>
      <c r="K168" s="71" t="s">
        <v>208</v>
      </c>
      <c r="L168" s="16"/>
      <c r="M168" s="16"/>
      <c r="N168" s="16"/>
      <c r="O168" s="15">
        <f>+L168+M168-N168</f>
        <v>0</v>
      </c>
      <c r="P168" s="16"/>
      <c r="Q168" s="16"/>
      <c r="R168" s="16"/>
      <c r="S168" s="16"/>
      <c r="T168" s="16"/>
      <c r="U168" s="16"/>
      <c r="V168" s="114"/>
      <c r="W168" s="16"/>
      <c r="X168" s="173"/>
      <c r="Y168" s="88"/>
    </row>
    <row r="169" spans="1:25" ht="22.5" customHeight="1" thickTop="1" thickBot="1" x14ac:dyDescent="0.3">
      <c r="A169" s="14">
        <v>1</v>
      </c>
      <c r="B169" s="74" t="s">
        <v>66</v>
      </c>
      <c r="C169" s="74" t="s">
        <v>66</v>
      </c>
      <c r="D169" s="74" t="s">
        <v>81</v>
      </c>
      <c r="E169" s="74" t="s">
        <v>93</v>
      </c>
      <c r="F169" s="74" t="s">
        <v>182</v>
      </c>
      <c r="G169" s="74" t="s">
        <v>93</v>
      </c>
      <c r="H169" s="74" t="s">
        <v>77</v>
      </c>
      <c r="I169" s="74"/>
      <c r="J169" s="74"/>
      <c r="K169" s="71" t="s">
        <v>209</v>
      </c>
      <c r="L169" s="16"/>
      <c r="M169" s="16"/>
      <c r="N169" s="16"/>
      <c r="O169" s="15">
        <f>+L169+M169-N169</f>
        <v>0</v>
      </c>
      <c r="P169" s="16"/>
      <c r="Q169" s="16"/>
      <c r="R169" s="16"/>
      <c r="S169" s="16"/>
      <c r="T169" s="16"/>
      <c r="U169" s="16"/>
      <c r="V169" s="114"/>
      <c r="W169" s="16"/>
      <c r="X169" s="173"/>
      <c r="Y169" s="88"/>
    </row>
    <row r="170" spans="1:25" ht="22.5" customHeight="1" thickTop="1" thickBot="1" x14ac:dyDescent="0.3">
      <c r="A170" s="14">
        <v>1</v>
      </c>
      <c r="B170" s="74" t="s">
        <v>66</v>
      </c>
      <c r="C170" s="74" t="s">
        <v>66</v>
      </c>
      <c r="D170" s="74" t="s">
        <v>81</v>
      </c>
      <c r="E170" s="74" t="s">
        <v>93</v>
      </c>
      <c r="F170" s="74" t="s">
        <v>182</v>
      </c>
      <c r="G170" s="74" t="s">
        <v>93</v>
      </c>
      <c r="H170" s="74" t="s">
        <v>79</v>
      </c>
      <c r="I170" s="74"/>
      <c r="J170" s="74"/>
      <c r="K170" s="71" t="s">
        <v>210</v>
      </c>
      <c r="L170" s="16"/>
      <c r="M170" s="16"/>
      <c r="N170" s="16"/>
      <c r="O170" s="15">
        <f>+L170+M170-N170</f>
        <v>0</v>
      </c>
      <c r="P170" s="16"/>
      <c r="Q170" s="16"/>
      <c r="R170" s="16"/>
      <c r="S170" s="16"/>
      <c r="T170" s="16"/>
      <c r="U170" s="16"/>
      <c r="V170" s="114"/>
      <c r="W170" s="16"/>
      <c r="X170" s="173"/>
      <c r="Y170" s="88"/>
    </row>
    <row r="171" spans="1:25" ht="22.5" customHeight="1" thickTop="1" thickBot="1" x14ac:dyDescent="0.3">
      <c r="A171" s="14">
        <v>1</v>
      </c>
      <c r="B171" s="74" t="s">
        <v>66</v>
      </c>
      <c r="C171" s="74" t="s">
        <v>66</v>
      </c>
      <c r="D171" s="74" t="s">
        <v>81</v>
      </c>
      <c r="E171" s="74" t="s">
        <v>93</v>
      </c>
      <c r="F171" s="74" t="s">
        <v>182</v>
      </c>
      <c r="G171" s="74" t="s">
        <v>211</v>
      </c>
      <c r="H171" s="74"/>
      <c r="I171" s="74"/>
      <c r="J171" s="74"/>
      <c r="K171" s="71" t="s">
        <v>212</v>
      </c>
      <c r="L171" s="16">
        <f>SUM(L172:L174)</f>
        <v>0</v>
      </c>
      <c r="M171" s="16">
        <f t="shared" ref="M171:U171" si="79">SUM(M172:M174)</f>
        <v>0</v>
      </c>
      <c r="N171" s="16">
        <f t="shared" si="79"/>
        <v>0</v>
      </c>
      <c r="O171" s="16">
        <f t="shared" si="79"/>
        <v>0</v>
      </c>
      <c r="P171" s="16">
        <f t="shared" si="79"/>
        <v>0</v>
      </c>
      <c r="Q171" s="16">
        <f t="shared" si="79"/>
        <v>0</v>
      </c>
      <c r="R171" s="16">
        <f t="shared" si="79"/>
        <v>0</v>
      </c>
      <c r="S171" s="16">
        <f t="shared" si="79"/>
        <v>0</v>
      </c>
      <c r="T171" s="16">
        <f t="shared" si="79"/>
        <v>0</v>
      </c>
      <c r="U171" s="16">
        <f t="shared" si="79"/>
        <v>0</v>
      </c>
      <c r="V171" s="114"/>
      <c r="W171" s="16"/>
      <c r="X171" s="173"/>
      <c r="Y171" s="88"/>
    </row>
    <row r="172" spans="1:25" ht="22.5" customHeight="1" thickTop="1" thickBot="1" x14ac:dyDescent="0.3">
      <c r="A172" s="14">
        <v>1</v>
      </c>
      <c r="B172" s="74" t="s">
        <v>66</v>
      </c>
      <c r="C172" s="74" t="s">
        <v>66</v>
      </c>
      <c r="D172" s="74" t="s">
        <v>81</v>
      </c>
      <c r="E172" s="74" t="s">
        <v>93</v>
      </c>
      <c r="F172" s="74" t="s">
        <v>182</v>
      </c>
      <c r="G172" s="74" t="s">
        <v>211</v>
      </c>
      <c r="H172" s="74" t="s">
        <v>66</v>
      </c>
      <c r="I172" s="74"/>
      <c r="J172" s="74"/>
      <c r="K172" s="71" t="s">
        <v>238</v>
      </c>
      <c r="L172" s="16"/>
      <c r="M172" s="16"/>
      <c r="N172" s="16"/>
      <c r="O172" s="15">
        <f>+L172+M172-N172</f>
        <v>0</v>
      </c>
      <c r="P172" s="16"/>
      <c r="Q172" s="16"/>
      <c r="R172" s="16"/>
      <c r="S172" s="16"/>
      <c r="T172" s="16"/>
      <c r="U172" s="16"/>
      <c r="V172" s="114"/>
      <c r="W172" s="16"/>
      <c r="X172" s="173"/>
      <c r="Y172" s="88"/>
    </row>
    <row r="173" spans="1:25" ht="22.5" customHeight="1" thickTop="1" thickBot="1" x14ac:dyDescent="0.3">
      <c r="A173" s="14">
        <v>1</v>
      </c>
      <c r="B173" s="74" t="s">
        <v>66</v>
      </c>
      <c r="C173" s="74" t="s">
        <v>66</v>
      </c>
      <c r="D173" s="74" t="s">
        <v>81</v>
      </c>
      <c r="E173" s="74" t="s">
        <v>93</v>
      </c>
      <c r="F173" s="74" t="s">
        <v>182</v>
      </c>
      <c r="G173" s="74" t="s">
        <v>211</v>
      </c>
      <c r="H173" s="74" t="s">
        <v>77</v>
      </c>
      <c r="I173" s="74"/>
      <c r="J173" s="74"/>
      <c r="K173" s="71" t="s">
        <v>214</v>
      </c>
      <c r="L173" s="16"/>
      <c r="M173" s="16"/>
      <c r="N173" s="16"/>
      <c r="O173" s="15">
        <f>+L173+M173-N173</f>
        <v>0</v>
      </c>
      <c r="P173" s="16"/>
      <c r="Q173" s="16"/>
      <c r="R173" s="16"/>
      <c r="S173" s="16"/>
      <c r="T173" s="16"/>
      <c r="U173" s="16"/>
      <c r="V173" s="114"/>
      <c r="W173" s="16"/>
      <c r="X173" s="173"/>
      <c r="Y173" s="88"/>
    </row>
    <row r="174" spans="1:25" ht="22.5" customHeight="1" thickTop="1" thickBot="1" x14ac:dyDescent="0.3">
      <c r="A174" s="14">
        <v>1</v>
      </c>
      <c r="B174" s="74" t="s">
        <v>66</v>
      </c>
      <c r="C174" s="74" t="s">
        <v>66</v>
      </c>
      <c r="D174" s="74" t="s">
        <v>81</v>
      </c>
      <c r="E174" s="74" t="s">
        <v>93</v>
      </c>
      <c r="F174" s="74" t="s">
        <v>182</v>
      </c>
      <c r="G174" s="74" t="s">
        <v>211</v>
      </c>
      <c r="H174" s="74" t="s">
        <v>79</v>
      </c>
      <c r="I174" s="74"/>
      <c r="J174" s="74"/>
      <c r="K174" s="71" t="s">
        <v>215</v>
      </c>
      <c r="L174" s="16"/>
      <c r="M174" s="16"/>
      <c r="N174" s="16"/>
      <c r="O174" s="15">
        <f>+L174+M174-N174</f>
        <v>0</v>
      </c>
      <c r="P174" s="16"/>
      <c r="Q174" s="16"/>
      <c r="R174" s="16"/>
      <c r="S174" s="16"/>
      <c r="T174" s="16"/>
      <c r="U174" s="16"/>
      <c r="V174" s="114"/>
      <c r="W174" s="16"/>
      <c r="X174" s="173"/>
      <c r="Y174" s="88"/>
    </row>
    <row r="175" spans="1:25" ht="22.5" customHeight="1" thickTop="1" thickBot="1" x14ac:dyDescent="0.3">
      <c r="A175" s="14">
        <v>1</v>
      </c>
      <c r="B175" s="74" t="s">
        <v>66</v>
      </c>
      <c r="C175" s="74" t="s">
        <v>66</v>
      </c>
      <c r="D175" s="74" t="s">
        <v>81</v>
      </c>
      <c r="E175" s="74" t="s">
        <v>93</v>
      </c>
      <c r="F175" s="74" t="s">
        <v>182</v>
      </c>
      <c r="G175" s="74" t="s">
        <v>216</v>
      </c>
      <c r="H175" s="74"/>
      <c r="I175" s="74"/>
      <c r="J175" s="74"/>
      <c r="K175" s="71" t="s">
        <v>217</v>
      </c>
      <c r="L175" s="16">
        <f>SUM(L176:L178)</f>
        <v>0</v>
      </c>
      <c r="M175" s="16">
        <f t="shared" ref="M175:U175" si="80">SUM(M176:M178)</f>
        <v>0</v>
      </c>
      <c r="N175" s="16">
        <f t="shared" si="80"/>
        <v>0</v>
      </c>
      <c r="O175" s="16">
        <f t="shared" si="80"/>
        <v>0</v>
      </c>
      <c r="P175" s="16">
        <f t="shared" si="80"/>
        <v>0</v>
      </c>
      <c r="Q175" s="16">
        <f t="shared" si="80"/>
        <v>0</v>
      </c>
      <c r="R175" s="16">
        <f t="shared" si="80"/>
        <v>0</v>
      </c>
      <c r="S175" s="16">
        <f t="shared" si="80"/>
        <v>0</v>
      </c>
      <c r="T175" s="16">
        <f t="shared" si="80"/>
        <v>0</v>
      </c>
      <c r="U175" s="16">
        <f t="shared" si="80"/>
        <v>0</v>
      </c>
      <c r="V175" s="114"/>
      <c r="W175" s="16"/>
      <c r="X175" s="173"/>
      <c r="Y175" s="88"/>
    </row>
    <row r="176" spans="1:25" ht="22.5" customHeight="1" thickTop="1" thickBot="1" x14ac:dyDescent="0.3">
      <c r="A176" s="14">
        <v>1</v>
      </c>
      <c r="B176" s="74" t="s">
        <v>66</v>
      </c>
      <c r="C176" s="74" t="s">
        <v>66</v>
      </c>
      <c r="D176" s="74" t="s">
        <v>81</v>
      </c>
      <c r="E176" s="74" t="s">
        <v>93</v>
      </c>
      <c r="F176" s="74" t="s">
        <v>182</v>
      </c>
      <c r="G176" s="74" t="s">
        <v>216</v>
      </c>
      <c r="H176" s="74" t="s">
        <v>66</v>
      </c>
      <c r="I176" s="74"/>
      <c r="J176" s="74"/>
      <c r="K176" s="71" t="s">
        <v>219</v>
      </c>
      <c r="L176" s="16"/>
      <c r="M176" s="16"/>
      <c r="N176" s="16"/>
      <c r="O176" s="15">
        <f>+L176+M176-N176</f>
        <v>0</v>
      </c>
      <c r="P176" s="16"/>
      <c r="Q176" s="16"/>
      <c r="R176" s="16"/>
      <c r="S176" s="16"/>
      <c r="T176" s="16"/>
      <c r="U176" s="16"/>
      <c r="V176" s="114"/>
      <c r="W176" s="16"/>
      <c r="X176" s="173"/>
      <c r="Y176" s="88"/>
    </row>
    <row r="177" spans="1:25" ht="22.5" customHeight="1" thickTop="1" thickBot="1" x14ac:dyDescent="0.3">
      <c r="A177" s="14">
        <v>1</v>
      </c>
      <c r="B177" s="74" t="s">
        <v>66</v>
      </c>
      <c r="C177" s="74" t="s">
        <v>66</v>
      </c>
      <c r="D177" s="74" t="s">
        <v>81</v>
      </c>
      <c r="E177" s="74" t="s">
        <v>93</v>
      </c>
      <c r="F177" s="74" t="s">
        <v>182</v>
      </c>
      <c r="G177" s="74" t="s">
        <v>216</v>
      </c>
      <c r="H177" s="74" t="s">
        <v>77</v>
      </c>
      <c r="I177" s="74"/>
      <c r="J177" s="74"/>
      <c r="K177" s="71" t="s">
        <v>218</v>
      </c>
      <c r="L177" s="16"/>
      <c r="M177" s="16"/>
      <c r="N177" s="16"/>
      <c r="O177" s="15">
        <f>+L177+M177-N177</f>
        <v>0</v>
      </c>
      <c r="P177" s="16"/>
      <c r="Q177" s="16"/>
      <c r="R177" s="16"/>
      <c r="S177" s="16"/>
      <c r="T177" s="16"/>
      <c r="U177" s="16"/>
      <c r="V177" s="114"/>
      <c r="W177" s="16"/>
      <c r="X177" s="173"/>
      <c r="Y177" s="88"/>
    </row>
    <row r="178" spans="1:25" ht="22.5" customHeight="1" thickTop="1" thickBot="1" x14ac:dyDescent="0.3">
      <c r="A178" s="14">
        <v>1</v>
      </c>
      <c r="B178" s="74" t="s">
        <v>66</v>
      </c>
      <c r="C178" s="74" t="s">
        <v>66</v>
      </c>
      <c r="D178" s="74" t="s">
        <v>81</v>
      </c>
      <c r="E178" s="74" t="s">
        <v>93</v>
      </c>
      <c r="F178" s="74" t="s">
        <v>182</v>
      </c>
      <c r="G178" s="74" t="s">
        <v>216</v>
      </c>
      <c r="H178" s="74" t="s">
        <v>79</v>
      </c>
      <c r="I178" s="74"/>
      <c r="J178" s="74"/>
      <c r="K178" s="71" t="s">
        <v>220</v>
      </c>
      <c r="L178" s="16"/>
      <c r="M178" s="16"/>
      <c r="N178" s="16"/>
      <c r="O178" s="15">
        <f>+L178+M178-N178</f>
        <v>0</v>
      </c>
      <c r="P178" s="16"/>
      <c r="Q178" s="16"/>
      <c r="R178" s="16"/>
      <c r="S178" s="16"/>
      <c r="T178" s="16"/>
      <c r="U178" s="16"/>
      <c r="V178" s="114"/>
      <c r="W178" s="16"/>
      <c r="X178" s="173"/>
      <c r="Y178" s="88"/>
    </row>
    <row r="179" spans="1:25" ht="22.5" customHeight="1" thickTop="1" thickBot="1" x14ac:dyDescent="0.3">
      <c r="A179" s="14">
        <v>1</v>
      </c>
      <c r="B179" s="74" t="s">
        <v>66</v>
      </c>
      <c r="C179" s="74" t="s">
        <v>66</v>
      </c>
      <c r="D179" s="74" t="s">
        <v>81</v>
      </c>
      <c r="E179" s="74" t="s">
        <v>93</v>
      </c>
      <c r="F179" s="74" t="s">
        <v>182</v>
      </c>
      <c r="G179" s="74" t="s">
        <v>221</v>
      </c>
      <c r="H179" s="74"/>
      <c r="I179" s="74"/>
      <c r="J179" s="74"/>
      <c r="K179" s="71" t="s">
        <v>222</v>
      </c>
      <c r="L179" s="16">
        <f>SUM(L180:L182)</f>
        <v>0</v>
      </c>
      <c r="M179" s="16">
        <f t="shared" ref="M179:U179" si="81">SUM(M180:M182)</f>
        <v>0</v>
      </c>
      <c r="N179" s="16">
        <f t="shared" si="81"/>
        <v>0</v>
      </c>
      <c r="O179" s="16">
        <f t="shared" si="81"/>
        <v>0</v>
      </c>
      <c r="P179" s="16">
        <f t="shared" si="81"/>
        <v>0</v>
      </c>
      <c r="Q179" s="16">
        <f t="shared" si="81"/>
        <v>0</v>
      </c>
      <c r="R179" s="16">
        <f t="shared" si="81"/>
        <v>0</v>
      </c>
      <c r="S179" s="16">
        <f t="shared" si="81"/>
        <v>0</v>
      </c>
      <c r="T179" s="16">
        <f t="shared" si="81"/>
        <v>0</v>
      </c>
      <c r="U179" s="16">
        <f t="shared" si="81"/>
        <v>0</v>
      </c>
      <c r="V179" s="114"/>
      <c r="W179" s="16"/>
      <c r="X179" s="173"/>
      <c r="Y179" s="88"/>
    </row>
    <row r="180" spans="1:25" ht="22.5" customHeight="1" thickTop="1" thickBot="1" x14ac:dyDescent="0.3">
      <c r="A180" s="14">
        <v>1</v>
      </c>
      <c r="B180" s="74" t="s">
        <v>66</v>
      </c>
      <c r="C180" s="74" t="s">
        <v>66</v>
      </c>
      <c r="D180" s="74" t="s">
        <v>81</v>
      </c>
      <c r="E180" s="74" t="s">
        <v>93</v>
      </c>
      <c r="F180" s="74" t="s">
        <v>182</v>
      </c>
      <c r="G180" s="74" t="s">
        <v>221</v>
      </c>
      <c r="H180" s="74" t="s">
        <v>66</v>
      </c>
      <c r="I180" s="74"/>
      <c r="J180" s="74"/>
      <c r="K180" s="71" t="s">
        <v>223</v>
      </c>
      <c r="L180" s="16"/>
      <c r="M180" s="16"/>
      <c r="N180" s="16"/>
      <c r="O180" s="15">
        <f>+L180+M180-N180</f>
        <v>0</v>
      </c>
      <c r="P180" s="16"/>
      <c r="Q180" s="16"/>
      <c r="R180" s="16"/>
      <c r="S180" s="16"/>
      <c r="T180" s="16"/>
      <c r="U180" s="16"/>
      <c r="V180" s="114"/>
      <c r="W180" s="16"/>
      <c r="X180" s="173"/>
      <c r="Y180" s="88"/>
    </row>
    <row r="181" spans="1:25" ht="22.5" customHeight="1" thickTop="1" thickBot="1" x14ac:dyDescent="0.3">
      <c r="A181" s="14">
        <v>1</v>
      </c>
      <c r="B181" s="74" t="s">
        <v>66</v>
      </c>
      <c r="C181" s="74" t="s">
        <v>66</v>
      </c>
      <c r="D181" s="74" t="s">
        <v>81</v>
      </c>
      <c r="E181" s="74" t="s">
        <v>93</v>
      </c>
      <c r="F181" s="74" t="s">
        <v>182</v>
      </c>
      <c r="G181" s="74" t="s">
        <v>221</v>
      </c>
      <c r="H181" s="74" t="s">
        <v>77</v>
      </c>
      <c r="I181" s="74"/>
      <c r="J181" s="74"/>
      <c r="K181" s="71" t="s">
        <v>224</v>
      </c>
      <c r="L181" s="16"/>
      <c r="M181" s="16"/>
      <c r="N181" s="16"/>
      <c r="O181" s="15">
        <f>+L181+M181-N181</f>
        <v>0</v>
      </c>
      <c r="P181" s="16"/>
      <c r="Q181" s="16"/>
      <c r="R181" s="16"/>
      <c r="S181" s="16"/>
      <c r="T181" s="16"/>
      <c r="U181" s="16"/>
      <c r="V181" s="114"/>
      <c r="W181" s="16"/>
      <c r="X181" s="173"/>
      <c r="Y181" s="88"/>
    </row>
    <row r="182" spans="1:25" ht="22.5" customHeight="1" thickTop="1" thickBot="1" x14ac:dyDescent="0.3">
      <c r="A182" s="14">
        <v>1</v>
      </c>
      <c r="B182" s="74" t="s">
        <v>66</v>
      </c>
      <c r="C182" s="74" t="s">
        <v>66</v>
      </c>
      <c r="D182" s="74" t="s">
        <v>81</v>
      </c>
      <c r="E182" s="74" t="s">
        <v>93</v>
      </c>
      <c r="F182" s="74" t="s">
        <v>182</v>
      </c>
      <c r="G182" s="74" t="s">
        <v>221</v>
      </c>
      <c r="H182" s="74" t="s">
        <v>79</v>
      </c>
      <c r="I182" s="74"/>
      <c r="J182" s="74"/>
      <c r="K182" s="71" t="s">
        <v>239</v>
      </c>
      <c r="L182" s="16"/>
      <c r="M182" s="16"/>
      <c r="N182" s="16"/>
      <c r="O182" s="15">
        <f>+L182+M182-N182</f>
        <v>0</v>
      </c>
      <c r="P182" s="16"/>
      <c r="Q182" s="16"/>
      <c r="R182" s="16"/>
      <c r="S182" s="16"/>
      <c r="T182" s="16"/>
      <c r="U182" s="16"/>
      <c r="V182" s="114"/>
      <c r="W182" s="16"/>
      <c r="X182" s="173"/>
      <c r="Y182" s="88"/>
    </row>
    <row r="183" spans="1:25" ht="22.5" customHeight="1" thickTop="1" thickBot="1" x14ac:dyDescent="0.3">
      <c r="A183" s="14">
        <v>1</v>
      </c>
      <c r="B183" s="74" t="s">
        <v>66</v>
      </c>
      <c r="C183" s="74" t="s">
        <v>66</v>
      </c>
      <c r="D183" s="74" t="s">
        <v>81</v>
      </c>
      <c r="E183" s="74" t="s">
        <v>93</v>
      </c>
      <c r="F183" s="74" t="s">
        <v>182</v>
      </c>
      <c r="G183" s="74" t="s">
        <v>226</v>
      </c>
      <c r="H183" s="74"/>
      <c r="I183" s="74"/>
      <c r="J183" s="74"/>
      <c r="K183" s="71" t="s">
        <v>227</v>
      </c>
      <c r="L183" s="16">
        <f>SUM(L184:L186)</f>
        <v>0</v>
      </c>
      <c r="M183" s="16">
        <f t="shared" ref="M183:U183" si="82">SUM(M184:M186)</f>
        <v>0</v>
      </c>
      <c r="N183" s="16">
        <f t="shared" si="82"/>
        <v>0</v>
      </c>
      <c r="O183" s="16">
        <f t="shared" si="82"/>
        <v>0</v>
      </c>
      <c r="P183" s="16">
        <f t="shared" si="82"/>
        <v>0</v>
      </c>
      <c r="Q183" s="16">
        <f t="shared" si="82"/>
        <v>0</v>
      </c>
      <c r="R183" s="16">
        <f t="shared" si="82"/>
        <v>0</v>
      </c>
      <c r="S183" s="16">
        <f t="shared" si="82"/>
        <v>0</v>
      </c>
      <c r="T183" s="16">
        <f t="shared" si="82"/>
        <v>0</v>
      </c>
      <c r="U183" s="16">
        <f t="shared" si="82"/>
        <v>0</v>
      </c>
      <c r="V183" s="114"/>
      <c r="W183" s="16"/>
      <c r="X183" s="173"/>
      <c r="Y183" s="88"/>
    </row>
    <row r="184" spans="1:25" ht="22.5" customHeight="1" thickTop="1" thickBot="1" x14ac:dyDescent="0.3">
      <c r="A184" s="14">
        <v>1</v>
      </c>
      <c r="B184" s="74" t="s">
        <v>66</v>
      </c>
      <c r="C184" s="74" t="s">
        <v>66</v>
      </c>
      <c r="D184" s="74" t="s">
        <v>81</v>
      </c>
      <c r="E184" s="74" t="s">
        <v>93</v>
      </c>
      <c r="F184" s="74" t="s">
        <v>182</v>
      </c>
      <c r="G184" s="74" t="s">
        <v>226</v>
      </c>
      <c r="H184" s="74" t="s">
        <v>66</v>
      </c>
      <c r="I184" s="74"/>
      <c r="J184" s="74"/>
      <c r="K184" s="71" t="s">
        <v>228</v>
      </c>
      <c r="L184" s="16"/>
      <c r="M184" s="16"/>
      <c r="N184" s="16"/>
      <c r="O184" s="15">
        <f>+L184+M184-N184</f>
        <v>0</v>
      </c>
      <c r="P184" s="16"/>
      <c r="Q184" s="16"/>
      <c r="R184" s="16"/>
      <c r="S184" s="16"/>
      <c r="T184" s="16"/>
      <c r="U184" s="16"/>
      <c r="V184" s="114"/>
      <c r="W184" s="16"/>
      <c r="X184" s="173"/>
      <c r="Y184" s="88"/>
    </row>
    <row r="185" spans="1:25" ht="22.5" customHeight="1" thickTop="1" thickBot="1" x14ac:dyDescent="0.3">
      <c r="A185" s="14">
        <v>1</v>
      </c>
      <c r="B185" s="74" t="s">
        <v>66</v>
      </c>
      <c r="C185" s="74" t="s">
        <v>66</v>
      </c>
      <c r="D185" s="74" t="s">
        <v>81</v>
      </c>
      <c r="E185" s="74" t="s">
        <v>93</v>
      </c>
      <c r="F185" s="74" t="s">
        <v>182</v>
      </c>
      <c r="G185" s="74" t="s">
        <v>226</v>
      </c>
      <c r="H185" s="74" t="s">
        <v>77</v>
      </c>
      <c r="I185" s="74"/>
      <c r="J185" s="74"/>
      <c r="K185" s="71" t="s">
        <v>229</v>
      </c>
      <c r="L185" s="16"/>
      <c r="M185" s="16"/>
      <c r="N185" s="16"/>
      <c r="O185" s="15">
        <f>+L185+M185-N185</f>
        <v>0</v>
      </c>
      <c r="P185" s="16"/>
      <c r="Q185" s="16"/>
      <c r="R185" s="16"/>
      <c r="S185" s="16"/>
      <c r="T185" s="16"/>
      <c r="U185" s="16"/>
      <c r="V185" s="114"/>
      <c r="W185" s="16"/>
      <c r="X185" s="173"/>
      <c r="Y185" s="88"/>
    </row>
    <row r="186" spans="1:25" ht="22.5" customHeight="1" thickTop="1" thickBot="1" x14ac:dyDescent="0.3">
      <c r="A186" s="14">
        <v>1</v>
      </c>
      <c r="B186" s="74" t="s">
        <v>66</v>
      </c>
      <c r="C186" s="74" t="s">
        <v>66</v>
      </c>
      <c r="D186" s="74" t="s">
        <v>81</v>
      </c>
      <c r="E186" s="74" t="s">
        <v>93</v>
      </c>
      <c r="F186" s="74" t="s">
        <v>182</v>
      </c>
      <c r="G186" s="74" t="s">
        <v>226</v>
      </c>
      <c r="H186" s="74" t="s">
        <v>79</v>
      </c>
      <c r="I186" s="74"/>
      <c r="J186" s="74"/>
      <c r="K186" s="71" t="s">
        <v>230</v>
      </c>
      <c r="L186" s="16"/>
      <c r="M186" s="16"/>
      <c r="N186" s="16"/>
      <c r="O186" s="15">
        <f>+L186+M186-N186</f>
        <v>0</v>
      </c>
      <c r="P186" s="16"/>
      <c r="Q186" s="16"/>
      <c r="R186" s="16"/>
      <c r="S186" s="16"/>
      <c r="T186" s="16"/>
      <c r="U186" s="16"/>
      <c r="V186" s="114"/>
      <c r="W186" s="16"/>
      <c r="X186" s="173"/>
      <c r="Y186" s="88"/>
    </row>
    <row r="187" spans="1:25" ht="22.5" customHeight="1" thickTop="1" thickBot="1" x14ac:dyDescent="0.3">
      <c r="A187" s="14">
        <v>1</v>
      </c>
      <c r="B187" s="74" t="s">
        <v>66</v>
      </c>
      <c r="C187" s="74" t="s">
        <v>66</v>
      </c>
      <c r="D187" s="74" t="s">
        <v>81</v>
      </c>
      <c r="E187" s="74" t="s">
        <v>211</v>
      </c>
      <c r="F187" s="74"/>
      <c r="G187" s="74"/>
      <c r="H187" s="74"/>
      <c r="I187" s="74"/>
      <c r="J187" s="74"/>
      <c r="K187" s="71" t="s">
        <v>240</v>
      </c>
      <c r="L187" s="16">
        <f>+L188+L199+L205+L219+L223</f>
        <v>8605170183</v>
      </c>
      <c r="M187" s="16">
        <f t="shared" ref="M187:U187" si="83">+M188+M199+M205+M219+M223</f>
        <v>2345678900</v>
      </c>
      <c r="N187" s="16">
        <f t="shared" si="83"/>
        <v>0</v>
      </c>
      <c r="O187" s="16">
        <f t="shared" si="83"/>
        <v>10950849083</v>
      </c>
      <c r="P187" s="16">
        <f t="shared" si="83"/>
        <v>1279689548.9949999</v>
      </c>
      <c r="Q187" s="16">
        <f t="shared" si="83"/>
        <v>9671159534.0049992</v>
      </c>
      <c r="R187" s="16">
        <f t="shared" si="83"/>
        <v>0</v>
      </c>
      <c r="S187" s="16">
        <f t="shared" si="83"/>
        <v>0</v>
      </c>
      <c r="T187" s="16">
        <f t="shared" si="83"/>
        <v>10950849083</v>
      </c>
      <c r="U187" s="16">
        <f t="shared" si="83"/>
        <v>11803876589</v>
      </c>
      <c r="V187" s="114">
        <f>U187/T187</f>
        <v>1.0778960151431758</v>
      </c>
      <c r="W187" s="16"/>
      <c r="X187" s="173"/>
      <c r="Y187" s="88"/>
    </row>
    <row r="188" spans="1:25" ht="22.5" customHeight="1" thickTop="1" thickBot="1" x14ac:dyDescent="0.3">
      <c r="A188" s="14">
        <v>1</v>
      </c>
      <c r="B188" s="74" t="s">
        <v>66</v>
      </c>
      <c r="C188" s="74" t="s">
        <v>66</v>
      </c>
      <c r="D188" s="74" t="s">
        <v>81</v>
      </c>
      <c r="E188" s="74" t="s">
        <v>211</v>
      </c>
      <c r="F188" s="74" t="s">
        <v>241</v>
      </c>
      <c r="G188" s="74"/>
      <c r="H188" s="74"/>
      <c r="I188" s="74"/>
      <c r="J188" s="74"/>
      <c r="K188" s="71" t="s">
        <v>242</v>
      </c>
      <c r="L188" s="15">
        <f>+L189+L194</f>
        <v>8605170183</v>
      </c>
      <c r="M188" s="15">
        <f t="shared" ref="M188:U188" si="84">+M189+M194</f>
        <v>2345678900</v>
      </c>
      <c r="N188" s="15">
        <f t="shared" si="84"/>
        <v>0</v>
      </c>
      <c r="O188" s="15">
        <f t="shared" si="84"/>
        <v>10950849083</v>
      </c>
      <c r="P188" s="15">
        <f t="shared" si="84"/>
        <v>1279689548.9949999</v>
      </c>
      <c r="Q188" s="15">
        <f t="shared" si="84"/>
        <v>9671159534.0049992</v>
      </c>
      <c r="R188" s="15">
        <f t="shared" si="84"/>
        <v>0</v>
      </c>
      <c r="S188" s="15">
        <f t="shared" si="84"/>
        <v>0</v>
      </c>
      <c r="T188" s="15">
        <f t="shared" si="84"/>
        <v>10950849083</v>
      </c>
      <c r="U188" s="15">
        <f t="shared" si="84"/>
        <v>11803876589</v>
      </c>
      <c r="V188" s="114">
        <f>U188/T188</f>
        <v>1.0778960151431758</v>
      </c>
      <c r="W188" s="15"/>
      <c r="X188" s="173"/>
      <c r="Y188" s="88"/>
    </row>
    <row r="189" spans="1:25" ht="22.5" customHeight="1" thickTop="1" thickBot="1" x14ac:dyDescent="0.3">
      <c r="A189" s="14">
        <v>1</v>
      </c>
      <c r="B189" s="74" t="s">
        <v>66</v>
      </c>
      <c r="C189" s="74" t="s">
        <v>66</v>
      </c>
      <c r="D189" s="74" t="s">
        <v>81</v>
      </c>
      <c r="E189" s="74" t="s">
        <v>211</v>
      </c>
      <c r="F189" s="74" t="s">
        <v>241</v>
      </c>
      <c r="G189" s="74" t="s">
        <v>70</v>
      </c>
      <c r="H189" s="74"/>
      <c r="I189" s="74"/>
      <c r="J189" s="74"/>
      <c r="K189" s="71" t="s">
        <v>243</v>
      </c>
      <c r="L189" s="16">
        <f>+L190</f>
        <v>8605170183</v>
      </c>
      <c r="M189" s="16">
        <f t="shared" ref="M189:U189" si="85">+M190</f>
        <v>2345678900</v>
      </c>
      <c r="N189" s="16">
        <f t="shared" si="85"/>
        <v>0</v>
      </c>
      <c r="O189" s="16">
        <f t="shared" si="85"/>
        <v>10950849083</v>
      </c>
      <c r="P189" s="16">
        <f t="shared" si="85"/>
        <v>1279689548.9949999</v>
      </c>
      <c r="Q189" s="16">
        <f t="shared" si="85"/>
        <v>9671159534.0049992</v>
      </c>
      <c r="R189" s="16">
        <f t="shared" si="85"/>
        <v>0</v>
      </c>
      <c r="S189" s="16">
        <f t="shared" si="85"/>
        <v>0</v>
      </c>
      <c r="T189" s="16">
        <f t="shared" si="85"/>
        <v>10950849083</v>
      </c>
      <c r="U189" s="16">
        <f t="shared" si="85"/>
        <v>11803876589</v>
      </c>
      <c r="V189" s="114">
        <f>U189/T189</f>
        <v>1.0778960151431758</v>
      </c>
      <c r="W189" s="16"/>
      <c r="X189" s="173" t="s">
        <v>709</v>
      </c>
      <c r="Y189" s="88" t="s">
        <v>694</v>
      </c>
    </row>
    <row r="190" spans="1:25" ht="22.5" customHeight="1" thickTop="1" thickBot="1" x14ac:dyDescent="0.3">
      <c r="A190" s="14">
        <v>1</v>
      </c>
      <c r="B190" s="74" t="s">
        <v>66</v>
      </c>
      <c r="C190" s="74" t="s">
        <v>66</v>
      </c>
      <c r="D190" s="74" t="s">
        <v>81</v>
      </c>
      <c r="E190" s="74" t="s">
        <v>211</v>
      </c>
      <c r="F190" s="74" t="s">
        <v>241</v>
      </c>
      <c r="G190" s="74" t="s">
        <v>70</v>
      </c>
      <c r="H190" s="74" t="s">
        <v>244</v>
      </c>
      <c r="I190" s="74"/>
      <c r="J190" s="74"/>
      <c r="K190" s="71" t="s">
        <v>245</v>
      </c>
      <c r="L190" s="16">
        <f>SUM(L191:L193)</f>
        <v>8605170183</v>
      </c>
      <c r="M190" s="16">
        <f t="shared" ref="M190:U190" si="86">SUM(M191:M193)</f>
        <v>2345678900</v>
      </c>
      <c r="N190" s="16">
        <f t="shared" si="86"/>
        <v>0</v>
      </c>
      <c r="O190" s="16">
        <f t="shared" si="86"/>
        <v>10950849083</v>
      </c>
      <c r="P190" s="16">
        <f t="shared" si="86"/>
        <v>1279689548.9949999</v>
      </c>
      <c r="Q190" s="16">
        <f t="shared" si="86"/>
        <v>9671159534.0049992</v>
      </c>
      <c r="R190" s="16">
        <f t="shared" si="86"/>
        <v>0</v>
      </c>
      <c r="S190" s="16">
        <f t="shared" si="86"/>
        <v>0</v>
      </c>
      <c r="T190" s="16">
        <f t="shared" si="86"/>
        <v>10950849083</v>
      </c>
      <c r="U190" s="16">
        <f t="shared" si="86"/>
        <v>11803876589</v>
      </c>
      <c r="V190" s="114">
        <f>U190/T190</f>
        <v>1.0778960151431758</v>
      </c>
      <c r="W190" s="16"/>
      <c r="X190" s="173"/>
      <c r="Y190" s="88"/>
    </row>
    <row r="191" spans="1:25" ht="22.5" customHeight="1" thickTop="1" thickBot="1" x14ac:dyDescent="0.3">
      <c r="A191" s="14">
        <v>1</v>
      </c>
      <c r="B191" s="74" t="s">
        <v>66</v>
      </c>
      <c r="C191" s="74" t="s">
        <v>66</v>
      </c>
      <c r="D191" s="74" t="s">
        <v>81</v>
      </c>
      <c r="E191" s="74" t="s">
        <v>211</v>
      </c>
      <c r="F191" s="74" t="s">
        <v>241</v>
      </c>
      <c r="G191" s="74" t="s">
        <v>70</v>
      </c>
      <c r="H191" s="74" t="s">
        <v>244</v>
      </c>
      <c r="I191" s="74" t="s">
        <v>66</v>
      </c>
      <c r="J191" s="74"/>
      <c r="K191" s="71" t="s">
        <v>246</v>
      </c>
      <c r="L191" s="117">
        <v>7827802093</v>
      </c>
      <c r="M191" s="117">
        <v>2157356526</v>
      </c>
      <c r="N191" s="16"/>
      <c r="O191" s="15">
        <f>+L191+M191-N191</f>
        <v>9985158619</v>
      </c>
      <c r="P191" s="123">
        <v>1169691964</v>
      </c>
      <c r="Q191" s="18">
        <v>8815466655</v>
      </c>
      <c r="R191" s="16"/>
      <c r="S191" s="16"/>
      <c r="T191" s="16">
        <f>+O191</f>
        <v>9985158619</v>
      </c>
      <c r="U191" s="117">
        <v>10654892672</v>
      </c>
      <c r="V191" s="114">
        <f>U191/T191</f>
        <v>1.067072950821794</v>
      </c>
      <c r="W191" s="16"/>
      <c r="X191" s="173"/>
      <c r="Y191" s="88"/>
    </row>
    <row r="192" spans="1:25" ht="22.5" customHeight="1" thickTop="1" thickBot="1" x14ac:dyDescent="0.3">
      <c r="A192" s="14">
        <v>1</v>
      </c>
      <c r="B192" s="74" t="s">
        <v>66</v>
      </c>
      <c r="C192" s="74" t="s">
        <v>66</v>
      </c>
      <c r="D192" s="74" t="s">
        <v>81</v>
      </c>
      <c r="E192" s="74" t="s">
        <v>211</v>
      </c>
      <c r="F192" s="74" t="s">
        <v>241</v>
      </c>
      <c r="G192" s="74" t="s">
        <v>70</v>
      </c>
      <c r="H192" s="74" t="s">
        <v>244</v>
      </c>
      <c r="I192" s="74" t="s">
        <v>77</v>
      </c>
      <c r="J192" s="74"/>
      <c r="K192" s="71" t="s">
        <v>247</v>
      </c>
      <c r="L192" s="16"/>
      <c r="M192" s="16"/>
      <c r="N192" s="16"/>
      <c r="O192" s="15">
        <f>+L192+M192-N192</f>
        <v>0</v>
      </c>
      <c r="P192" s="16"/>
      <c r="Q192" s="16"/>
      <c r="R192" s="16"/>
      <c r="S192" s="16"/>
      <c r="T192" s="16"/>
      <c r="U192" s="16"/>
      <c r="V192" s="114"/>
      <c r="W192" s="16"/>
      <c r="X192" s="173"/>
      <c r="Y192" s="88"/>
    </row>
    <row r="193" spans="1:25" ht="22.5" customHeight="1" thickTop="1" thickBot="1" x14ac:dyDescent="0.35">
      <c r="A193" s="14">
        <v>1</v>
      </c>
      <c r="B193" s="74" t="s">
        <v>66</v>
      </c>
      <c r="C193" s="74" t="s">
        <v>66</v>
      </c>
      <c r="D193" s="74" t="s">
        <v>81</v>
      </c>
      <c r="E193" s="74" t="s">
        <v>211</v>
      </c>
      <c r="F193" s="74" t="s">
        <v>241</v>
      </c>
      <c r="G193" s="74" t="s">
        <v>70</v>
      </c>
      <c r="H193" s="74" t="s">
        <v>244</v>
      </c>
      <c r="I193" s="74" t="s">
        <v>79</v>
      </c>
      <c r="J193" s="74"/>
      <c r="K193" s="71" t="s">
        <v>248</v>
      </c>
      <c r="L193" s="217">
        <v>777368090</v>
      </c>
      <c r="M193" s="217">
        <v>188322374</v>
      </c>
      <c r="N193" s="16"/>
      <c r="O193" s="15">
        <f>+L193+M193-N193</f>
        <v>965690464</v>
      </c>
      <c r="P193" s="18">
        <v>109997584.995</v>
      </c>
      <c r="Q193" s="18">
        <v>855692879.005</v>
      </c>
      <c r="R193" s="16"/>
      <c r="S193" s="16"/>
      <c r="T193" s="16">
        <f>+O193</f>
        <v>965690464</v>
      </c>
      <c r="U193" s="116">
        <v>1148983917</v>
      </c>
      <c r="V193" s="114">
        <f>U193/T193</f>
        <v>1.1898055948909112</v>
      </c>
      <c r="W193" s="16"/>
      <c r="X193" s="173"/>
      <c r="Y193" s="88"/>
    </row>
    <row r="194" spans="1:25" ht="22.5" customHeight="1" thickTop="1" thickBot="1" x14ac:dyDescent="0.3">
      <c r="A194" s="14">
        <v>1</v>
      </c>
      <c r="B194" s="74" t="s">
        <v>66</v>
      </c>
      <c r="C194" s="74" t="s">
        <v>66</v>
      </c>
      <c r="D194" s="74" t="s">
        <v>81</v>
      </c>
      <c r="E194" s="74" t="s">
        <v>211</v>
      </c>
      <c r="F194" s="74" t="s">
        <v>241</v>
      </c>
      <c r="G194" s="74" t="s">
        <v>155</v>
      </c>
      <c r="H194" s="74"/>
      <c r="I194" s="74"/>
      <c r="J194" s="74"/>
      <c r="K194" s="71" t="s">
        <v>249</v>
      </c>
      <c r="L194" s="16">
        <f>+L195</f>
        <v>0</v>
      </c>
      <c r="M194" s="16">
        <f t="shared" ref="M194:U194" si="87">+M195</f>
        <v>0</v>
      </c>
      <c r="N194" s="16">
        <f t="shared" si="87"/>
        <v>0</v>
      </c>
      <c r="O194" s="16">
        <f t="shared" si="87"/>
        <v>0</v>
      </c>
      <c r="P194" s="16">
        <f t="shared" si="87"/>
        <v>0</v>
      </c>
      <c r="Q194" s="16">
        <f t="shared" si="87"/>
        <v>0</v>
      </c>
      <c r="R194" s="16">
        <f t="shared" si="87"/>
        <v>0</v>
      </c>
      <c r="S194" s="16">
        <f t="shared" si="87"/>
        <v>0</v>
      </c>
      <c r="T194" s="16">
        <f t="shared" si="87"/>
        <v>0</v>
      </c>
      <c r="U194" s="16">
        <f t="shared" si="87"/>
        <v>0</v>
      </c>
      <c r="V194" s="114"/>
      <c r="W194" s="16"/>
      <c r="X194" s="173"/>
      <c r="Y194" s="88"/>
    </row>
    <row r="195" spans="1:25" ht="22.5" customHeight="1" thickTop="1" thickBot="1" x14ac:dyDescent="0.3">
      <c r="A195" s="14">
        <v>1</v>
      </c>
      <c r="B195" s="74" t="s">
        <v>66</v>
      </c>
      <c r="C195" s="74" t="s">
        <v>66</v>
      </c>
      <c r="D195" s="74" t="s">
        <v>81</v>
      </c>
      <c r="E195" s="74" t="s">
        <v>211</v>
      </c>
      <c r="F195" s="74" t="s">
        <v>241</v>
      </c>
      <c r="G195" s="74" t="s">
        <v>155</v>
      </c>
      <c r="H195" s="74" t="s">
        <v>155</v>
      </c>
      <c r="I195" s="74"/>
      <c r="J195" s="74"/>
      <c r="K195" s="71" t="s">
        <v>250</v>
      </c>
      <c r="L195" s="16">
        <f>SUM(L196:L198)</f>
        <v>0</v>
      </c>
      <c r="M195" s="16">
        <f t="shared" ref="M195:U195" si="88">SUM(M196:M198)</f>
        <v>0</v>
      </c>
      <c r="N195" s="16">
        <f t="shared" si="88"/>
        <v>0</v>
      </c>
      <c r="O195" s="16">
        <f t="shared" si="88"/>
        <v>0</v>
      </c>
      <c r="P195" s="16">
        <f t="shared" si="88"/>
        <v>0</v>
      </c>
      <c r="Q195" s="16">
        <f t="shared" si="88"/>
        <v>0</v>
      </c>
      <c r="R195" s="16">
        <f t="shared" si="88"/>
        <v>0</v>
      </c>
      <c r="S195" s="16">
        <f t="shared" si="88"/>
        <v>0</v>
      </c>
      <c r="T195" s="16">
        <f t="shared" si="88"/>
        <v>0</v>
      </c>
      <c r="U195" s="16">
        <f t="shared" si="88"/>
        <v>0</v>
      </c>
      <c r="V195" s="114"/>
      <c r="W195" s="16"/>
      <c r="X195" s="173"/>
      <c r="Y195" s="88"/>
    </row>
    <row r="196" spans="1:25" ht="22.5" customHeight="1" thickTop="1" thickBot="1" x14ac:dyDescent="0.3">
      <c r="A196" s="14">
        <v>1</v>
      </c>
      <c r="B196" s="74" t="s">
        <v>66</v>
      </c>
      <c r="C196" s="74" t="s">
        <v>66</v>
      </c>
      <c r="D196" s="74" t="s">
        <v>81</v>
      </c>
      <c r="E196" s="74" t="s">
        <v>211</v>
      </c>
      <c r="F196" s="74" t="s">
        <v>241</v>
      </c>
      <c r="G196" s="74" t="s">
        <v>155</v>
      </c>
      <c r="H196" s="74" t="s">
        <v>155</v>
      </c>
      <c r="I196" s="74" t="s">
        <v>66</v>
      </c>
      <c r="J196" s="74"/>
      <c r="K196" s="71" t="s">
        <v>251</v>
      </c>
      <c r="L196" s="16"/>
      <c r="M196" s="16"/>
      <c r="N196" s="16"/>
      <c r="O196" s="15">
        <f>+L196+M196-N196</f>
        <v>0</v>
      </c>
      <c r="P196" s="16"/>
      <c r="Q196" s="16"/>
      <c r="R196" s="16"/>
      <c r="S196" s="16"/>
      <c r="T196" s="16"/>
      <c r="U196" s="16"/>
      <c r="V196" s="114"/>
      <c r="W196" s="16"/>
      <c r="X196" s="173"/>
      <c r="Y196" s="88"/>
    </row>
    <row r="197" spans="1:25" ht="22.5" customHeight="1" thickTop="1" thickBot="1" x14ac:dyDescent="0.3">
      <c r="A197" s="14">
        <v>1</v>
      </c>
      <c r="B197" s="74" t="s">
        <v>66</v>
      </c>
      <c r="C197" s="74" t="s">
        <v>66</v>
      </c>
      <c r="D197" s="74" t="s">
        <v>81</v>
      </c>
      <c r="E197" s="74" t="s">
        <v>211</v>
      </c>
      <c r="F197" s="74" t="s">
        <v>241</v>
      </c>
      <c r="G197" s="74" t="s">
        <v>155</v>
      </c>
      <c r="H197" s="74" t="s">
        <v>155</v>
      </c>
      <c r="I197" s="74" t="s">
        <v>77</v>
      </c>
      <c r="J197" s="74"/>
      <c r="K197" s="71" t="s">
        <v>252</v>
      </c>
      <c r="L197" s="16"/>
      <c r="M197" s="16"/>
      <c r="N197" s="16"/>
      <c r="O197" s="15">
        <f>+L197+M197-N197</f>
        <v>0</v>
      </c>
      <c r="P197" s="16"/>
      <c r="Q197" s="16"/>
      <c r="R197" s="16"/>
      <c r="S197" s="16"/>
      <c r="T197" s="16"/>
      <c r="U197" s="16"/>
      <c r="V197" s="114"/>
      <c r="W197" s="16"/>
      <c r="X197" s="173"/>
      <c r="Y197" s="88"/>
    </row>
    <row r="198" spans="1:25" ht="22.5" customHeight="1" thickTop="1" thickBot="1" x14ac:dyDescent="0.3">
      <c r="A198" s="14">
        <v>1</v>
      </c>
      <c r="B198" s="74" t="s">
        <v>66</v>
      </c>
      <c r="C198" s="74" t="s">
        <v>66</v>
      </c>
      <c r="D198" s="74" t="s">
        <v>81</v>
      </c>
      <c r="E198" s="74" t="s">
        <v>211</v>
      </c>
      <c r="F198" s="74" t="s">
        <v>241</v>
      </c>
      <c r="G198" s="74" t="s">
        <v>155</v>
      </c>
      <c r="H198" s="74" t="s">
        <v>155</v>
      </c>
      <c r="I198" s="74" t="s">
        <v>79</v>
      </c>
      <c r="J198" s="74"/>
      <c r="K198" s="71" t="s">
        <v>253</v>
      </c>
      <c r="L198" s="16"/>
      <c r="M198" s="16"/>
      <c r="N198" s="16"/>
      <c r="O198" s="15">
        <f>+L198+M198-N198</f>
        <v>0</v>
      </c>
      <c r="P198" s="16"/>
      <c r="Q198" s="16"/>
      <c r="R198" s="16"/>
      <c r="S198" s="16"/>
      <c r="T198" s="16"/>
      <c r="U198" s="16"/>
      <c r="V198" s="114"/>
      <c r="W198" s="16"/>
      <c r="X198" s="173"/>
      <c r="Y198" s="88"/>
    </row>
    <row r="199" spans="1:25" ht="22.5" customHeight="1" thickTop="1" thickBot="1" x14ac:dyDescent="0.3">
      <c r="A199" s="14">
        <v>1</v>
      </c>
      <c r="B199" s="14">
        <v>1</v>
      </c>
      <c r="C199" s="74" t="s">
        <v>66</v>
      </c>
      <c r="D199" s="14">
        <v>2</v>
      </c>
      <c r="E199" s="74" t="s">
        <v>211</v>
      </c>
      <c r="F199" s="74" t="s">
        <v>254</v>
      </c>
      <c r="G199" s="74"/>
      <c r="H199" s="74"/>
      <c r="I199" s="74"/>
      <c r="J199" s="74"/>
      <c r="K199" s="71" t="s">
        <v>255</v>
      </c>
      <c r="L199" s="16">
        <f>+L200</f>
        <v>0</v>
      </c>
      <c r="M199" s="16">
        <f t="shared" ref="M199:U200" si="89">+M200</f>
        <v>0</v>
      </c>
      <c r="N199" s="16">
        <f t="shared" si="89"/>
        <v>0</v>
      </c>
      <c r="O199" s="16">
        <f t="shared" si="89"/>
        <v>0</v>
      </c>
      <c r="P199" s="16">
        <f t="shared" si="89"/>
        <v>0</v>
      </c>
      <c r="Q199" s="16">
        <f t="shared" si="89"/>
        <v>0</v>
      </c>
      <c r="R199" s="16">
        <f t="shared" si="89"/>
        <v>0</v>
      </c>
      <c r="S199" s="16">
        <f t="shared" si="89"/>
        <v>0</v>
      </c>
      <c r="T199" s="16">
        <f t="shared" si="89"/>
        <v>0</v>
      </c>
      <c r="U199" s="16">
        <f t="shared" si="89"/>
        <v>0</v>
      </c>
      <c r="V199" s="114"/>
      <c r="W199" s="16"/>
      <c r="X199" s="173"/>
      <c r="Y199" s="88"/>
    </row>
    <row r="200" spans="1:25" ht="22.5" customHeight="1" thickTop="1" thickBot="1" x14ac:dyDescent="0.3">
      <c r="A200" s="14">
        <v>1</v>
      </c>
      <c r="B200" s="14">
        <v>1</v>
      </c>
      <c r="C200" s="74" t="s">
        <v>66</v>
      </c>
      <c r="D200" s="14">
        <v>2</v>
      </c>
      <c r="E200" s="74" t="s">
        <v>211</v>
      </c>
      <c r="F200" s="74" t="s">
        <v>254</v>
      </c>
      <c r="G200" s="74" t="s">
        <v>81</v>
      </c>
      <c r="H200" s="74"/>
      <c r="I200" s="74"/>
      <c r="J200" s="74"/>
      <c r="K200" s="71" t="s">
        <v>256</v>
      </c>
      <c r="L200" s="16">
        <f>+L201</f>
        <v>0</v>
      </c>
      <c r="M200" s="16">
        <f t="shared" si="89"/>
        <v>0</v>
      </c>
      <c r="N200" s="16">
        <f t="shared" si="89"/>
        <v>0</v>
      </c>
      <c r="O200" s="16">
        <f t="shared" si="89"/>
        <v>0</v>
      </c>
      <c r="P200" s="16">
        <f t="shared" si="89"/>
        <v>0</v>
      </c>
      <c r="Q200" s="16">
        <f t="shared" si="89"/>
        <v>0</v>
      </c>
      <c r="R200" s="16">
        <f t="shared" si="89"/>
        <v>0</v>
      </c>
      <c r="S200" s="16">
        <f t="shared" si="89"/>
        <v>0</v>
      </c>
      <c r="T200" s="16">
        <f t="shared" si="89"/>
        <v>0</v>
      </c>
      <c r="U200" s="16">
        <f t="shared" si="89"/>
        <v>0</v>
      </c>
      <c r="V200" s="114"/>
      <c r="W200" s="16"/>
      <c r="X200" s="173"/>
      <c r="Y200" s="88"/>
    </row>
    <row r="201" spans="1:25" ht="22.5" customHeight="1" thickTop="1" thickBot="1" x14ac:dyDescent="0.3">
      <c r="A201" s="14">
        <v>1</v>
      </c>
      <c r="B201" s="14">
        <v>1</v>
      </c>
      <c r="C201" s="74" t="s">
        <v>66</v>
      </c>
      <c r="D201" s="14">
        <v>2</v>
      </c>
      <c r="E201" s="74" t="s">
        <v>211</v>
      </c>
      <c r="F201" s="74" t="s">
        <v>254</v>
      </c>
      <c r="G201" s="74" t="s">
        <v>81</v>
      </c>
      <c r="H201" s="74" t="s">
        <v>155</v>
      </c>
      <c r="I201" s="74"/>
      <c r="J201" s="74"/>
      <c r="K201" s="71" t="s">
        <v>257</v>
      </c>
      <c r="L201" s="16">
        <f>SUM(L202:L204)</f>
        <v>0</v>
      </c>
      <c r="M201" s="16">
        <f t="shared" ref="M201:U201" si="90">SUM(M202:M204)</f>
        <v>0</v>
      </c>
      <c r="N201" s="16">
        <f t="shared" si="90"/>
        <v>0</v>
      </c>
      <c r="O201" s="16">
        <f t="shared" si="90"/>
        <v>0</v>
      </c>
      <c r="P201" s="16">
        <f t="shared" si="90"/>
        <v>0</v>
      </c>
      <c r="Q201" s="16">
        <f t="shared" si="90"/>
        <v>0</v>
      </c>
      <c r="R201" s="16">
        <f t="shared" si="90"/>
        <v>0</v>
      </c>
      <c r="S201" s="16">
        <f t="shared" si="90"/>
        <v>0</v>
      </c>
      <c r="T201" s="16">
        <f t="shared" si="90"/>
        <v>0</v>
      </c>
      <c r="U201" s="16">
        <f t="shared" si="90"/>
        <v>0</v>
      </c>
      <c r="V201" s="114"/>
      <c r="W201" s="16"/>
      <c r="X201" s="173"/>
      <c r="Y201" s="88"/>
    </row>
    <row r="202" spans="1:25" ht="22.5" customHeight="1" thickTop="1" thickBot="1" x14ac:dyDescent="0.3">
      <c r="A202" s="14">
        <v>1</v>
      </c>
      <c r="B202" s="14">
        <v>1</v>
      </c>
      <c r="C202" s="74" t="s">
        <v>66</v>
      </c>
      <c r="D202" s="14">
        <v>2</v>
      </c>
      <c r="E202" s="74" t="s">
        <v>211</v>
      </c>
      <c r="F202" s="74" t="s">
        <v>254</v>
      </c>
      <c r="G202" s="74" t="s">
        <v>81</v>
      </c>
      <c r="H202" s="74" t="s">
        <v>155</v>
      </c>
      <c r="I202" s="74" t="s">
        <v>66</v>
      </c>
      <c r="J202" s="74"/>
      <c r="K202" s="71" t="s">
        <v>258</v>
      </c>
      <c r="L202" s="16"/>
      <c r="M202" s="16"/>
      <c r="N202" s="16"/>
      <c r="O202" s="15">
        <f>+L202+M202-N202</f>
        <v>0</v>
      </c>
      <c r="P202" s="16"/>
      <c r="Q202" s="16"/>
      <c r="R202" s="16"/>
      <c r="S202" s="16"/>
      <c r="T202" s="16"/>
      <c r="U202" s="16"/>
      <c r="V202" s="114"/>
      <c r="W202" s="16"/>
      <c r="X202" s="173"/>
      <c r="Y202" s="88"/>
    </row>
    <row r="203" spans="1:25" ht="22.5" customHeight="1" thickTop="1" thickBot="1" x14ac:dyDescent="0.3">
      <c r="A203" s="14">
        <v>1</v>
      </c>
      <c r="B203" s="14">
        <v>1</v>
      </c>
      <c r="C203" s="74" t="s">
        <v>66</v>
      </c>
      <c r="D203" s="14">
        <v>2</v>
      </c>
      <c r="E203" s="74" t="s">
        <v>211</v>
      </c>
      <c r="F203" s="74" t="s">
        <v>254</v>
      </c>
      <c r="G203" s="74" t="s">
        <v>81</v>
      </c>
      <c r="H203" s="74" t="s">
        <v>155</v>
      </c>
      <c r="I203" s="74" t="s">
        <v>77</v>
      </c>
      <c r="J203" s="74"/>
      <c r="K203" s="71" t="s">
        <v>259</v>
      </c>
      <c r="L203" s="16"/>
      <c r="M203" s="16"/>
      <c r="N203" s="16"/>
      <c r="O203" s="15">
        <f>+L203+M203-N203</f>
        <v>0</v>
      </c>
      <c r="P203" s="16"/>
      <c r="Q203" s="16"/>
      <c r="R203" s="16"/>
      <c r="S203" s="16"/>
      <c r="T203" s="16"/>
      <c r="U203" s="16"/>
      <c r="V203" s="114"/>
      <c r="W203" s="16"/>
      <c r="X203" s="173"/>
      <c r="Y203" s="88"/>
    </row>
    <row r="204" spans="1:25" ht="22.5" customHeight="1" thickTop="1" thickBot="1" x14ac:dyDescent="0.3">
      <c r="A204" s="14">
        <v>1</v>
      </c>
      <c r="B204" s="14">
        <v>1</v>
      </c>
      <c r="C204" s="74" t="s">
        <v>66</v>
      </c>
      <c r="D204" s="14">
        <v>2</v>
      </c>
      <c r="E204" s="74" t="s">
        <v>211</v>
      </c>
      <c r="F204" s="74" t="s">
        <v>254</v>
      </c>
      <c r="G204" s="74" t="s">
        <v>81</v>
      </c>
      <c r="H204" s="74" t="s">
        <v>155</v>
      </c>
      <c r="I204" s="74" t="s">
        <v>79</v>
      </c>
      <c r="J204" s="74"/>
      <c r="K204" s="71" t="s">
        <v>260</v>
      </c>
      <c r="L204" s="16"/>
      <c r="M204" s="16"/>
      <c r="N204" s="16"/>
      <c r="O204" s="15">
        <f>+L204+M204-N204</f>
        <v>0</v>
      </c>
      <c r="P204" s="16"/>
      <c r="Q204" s="16"/>
      <c r="R204" s="16"/>
      <c r="S204" s="16"/>
      <c r="T204" s="16"/>
      <c r="U204" s="16"/>
      <c r="V204" s="114"/>
      <c r="W204" s="16"/>
      <c r="X204" s="173"/>
      <c r="Y204" s="88"/>
    </row>
    <row r="205" spans="1:25" ht="22.5" customHeight="1" thickTop="1" thickBot="1" x14ac:dyDescent="0.3">
      <c r="A205" s="14">
        <v>1</v>
      </c>
      <c r="B205" s="14">
        <v>1</v>
      </c>
      <c r="C205" s="74" t="s">
        <v>66</v>
      </c>
      <c r="D205" s="14">
        <v>2</v>
      </c>
      <c r="E205" s="74" t="s">
        <v>211</v>
      </c>
      <c r="F205" s="74" t="s">
        <v>261</v>
      </c>
      <c r="G205" s="74"/>
      <c r="H205" s="74"/>
      <c r="I205" s="74"/>
      <c r="J205" s="74"/>
      <c r="K205" s="71" t="s">
        <v>262</v>
      </c>
      <c r="L205" s="16">
        <f>+L206</f>
        <v>0</v>
      </c>
      <c r="M205" s="16">
        <f t="shared" ref="M205:U205" si="91">+M206</f>
        <v>0</v>
      </c>
      <c r="N205" s="16">
        <f t="shared" si="91"/>
        <v>0</v>
      </c>
      <c r="O205" s="16">
        <f t="shared" si="91"/>
        <v>0</v>
      </c>
      <c r="P205" s="16">
        <f t="shared" si="91"/>
        <v>0</v>
      </c>
      <c r="Q205" s="16">
        <f t="shared" si="91"/>
        <v>0</v>
      </c>
      <c r="R205" s="16">
        <f t="shared" si="91"/>
        <v>0</v>
      </c>
      <c r="S205" s="16">
        <f t="shared" si="91"/>
        <v>0</v>
      </c>
      <c r="T205" s="16">
        <f t="shared" si="91"/>
        <v>0</v>
      </c>
      <c r="U205" s="16">
        <f t="shared" si="91"/>
        <v>0</v>
      </c>
      <c r="V205" s="114"/>
      <c r="W205" s="16"/>
      <c r="X205" s="173"/>
      <c r="Y205" s="88"/>
    </row>
    <row r="206" spans="1:25" ht="22.5" customHeight="1" thickTop="1" thickBot="1" x14ac:dyDescent="0.3">
      <c r="A206" s="14">
        <v>1</v>
      </c>
      <c r="B206" s="14">
        <v>1</v>
      </c>
      <c r="C206" s="74" t="s">
        <v>66</v>
      </c>
      <c r="D206" s="14">
        <v>2</v>
      </c>
      <c r="E206" s="74" t="s">
        <v>211</v>
      </c>
      <c r="F206" s="74" t="s">
        <v>261</v>
      </c>
      <c r="G206" s="74" t="s">
        <v>70</v>
      </c>
      <c r="H206" s="74"/>
      <c r="I206" s="74"/>
      <c r="J206" s="74"/>
      <c r="K206" s="71" t="s">
        <v>263</v>
      </c>
      <c r="L206" s="16">
        <f>+L207+L211+L215</f>
        <v>0</v>
      </c>
      <c r="M206" s="16">
        <f t="shared" ref="M206:U206" si="92">+M207+M211+M215</f>
        <v>0</v>
      </c>
      <c r="N206" s="16">
        <f t="shared" si="92"/>
        <v>0</v>
      </c>
      <c r="O206" s="16">
        <f t="shared" si="92"/>
        <v>0</v>
      </c>
      <c r="P206" s="16">
        <f t="shared" si="92"/>
        <v>0</v>
      </c>
      <c r="Q206" s="16">
        <f t="shared" si="92"/>
        <v>0</v>
      </c>
      <c r="R206" s="16">
        <f t="shared" si="92"/>
        <v>0</v>
      </c>
      <c r="S206" s="16">
        <f t="shared" si="92"/>
        <v>0</v>
      </c>
      <c r="T206" s="16">
        <f t="shared" si="92"/>
        <v>0</v>
      </c>
      <c r="U206" s="16">
        <f t="shared" si="92"/>
        <v>0</v>
      </c>
      <c r="V206" s="114"/>
      <c r="W206" s="16"/>
      <c r="X206" s="173"/>
      <c r="Y206" s="88"/>
    </row>
    <row r="207" spans="1:25" ht="22.5" customHeight="1" thickTop="1" thickBot="1" x14ac:dyDescent="0.3">
      <c r="A207" s="14">
        <v>1</v>
      </c>
      <c r="B207" s="14">
        <v>1</v>
      </c>
      <c r="C207" s="74" t="s">
        <v>66</v>
      </c>
      <c r="D207" s="14">
        <v>2</v>
      </c>
      <c r="E207" s="74" t="s">
        <v>211</v>
      </c>
      <c r="F207" s="74" t="s">
        <v>261</v>
      </c>
      <c r="G207" s="74" t="s">
        <v>70</v>
      </c>
      <c r="H207" s="74" t="s">
        <v>70</v>
      </c>
      <c r="I207" s="74"/>
      <c r="J207" s="74"/>
      <c r="K207" s="71" t="s">
        <v>264</v>
      </c>
      <c r="L207" s="16">
        <f>SUM(L208:L210)</f>
        <v>0</v>
      </c>
      <c r="M207" s="16">
        <f t="shared" ref="M207:U207" si="93">SUM(M208:M210)</f>
        <v>0</v>
      </c>
      <c r="N207" s="16">
        <f t="shared" si="93"/>
        <v>0</v>
      </c>
      <c r="O207" s="16">
        <f t="shared" si="93"/>
        <v>0</v>
      </c>
      <c r="P207" s="16">
        <f t="shared" si="93"/>
        <v>0</v>
      </c>
      <c r="Q207" s="16">
        <f t="shared" si="93"/>
        <v>0</v>
      </c>
      <c r="R207" s="16">
        <f t="shared" si="93"/>
        <v>0</v>
      </c>
      <c r="S207" s="16">
        <f t="shared" si="93"/>
        <v>0</v>
      </c>
      <c r="T207" s="16">
        <f t="shared" si="93"/>
        <v>0</v>
      </c>
      <c r="U207" s="16">
        <f t="shared" si="93"/>
        <v>0</v>
      </c>
      <c r="V207" s="114"/>
      <c r="W207" s="16"/>
      <c r="X207" s="173"/>
      <c r="Y207" s="88"/>
    </row>
    <row r="208" spans="1:25" ht="22.5" customHeight="1" thickTop="1" thickBot="1" x14ac:dyDescent="0.3">
      <c r="A208" s="14">
        <v>1</v>
      </c>
      <c r="B208" s="14">
        <v>1</v>
      </c>
      <c r="C208" s="74" t="s">
        <v>66</v>
      </c>
      <c r="D208" s="14">
        <v>2</v>
      </c>
      <c r="E208" s="74" t="s">
        <v>211</v>
      </c>
      <c r="F208" s="74" t="s">
        <v>261</v>
      </c>
      <c r="G208" s="74" t="s">
        <v>70</v>
      </c>
      <c r="H208" s="74" t="s">
        <v>70</v>
      </c>
      <c r="I208" s="74" t="s">
        <v>66</v>
      </c>
      <c r="J208" s="74"/>
      <c r="K208" s="71" t="s">
        <v>265</v>
      </c>
      <c r="L208" s="16"/>
      <c r="M208" s="16"/>
      <c r="N208" s="16"/>
      <c r="O208" s="15">
        <f>+L208+M208-N208</f>
        <v>0</v>
      </c>
      <c r="P208" s="16"/>
      <c r="Q208" s="16"/>
      <c r="R208" s="16"/>
      <c r="S208" s="16"/>
      <c r="T208" s="16"/>
      <c r="U208" s="16"/>
      <c r="V208" s="114"/>
      <c r="W208" s="16"/>
      <c r="X208" s="173"/>
      <c r="Y208" s="88"/>
    </row>
    <row r="209" spans="1:25" ht="22.5" customHeight="1" thickTop="1" thickBot="1" x14ac:dyDescent="0.3">
      <c r="A209" s="14">
        <v>1</v>
      </c>
      <c r="B209" s="14">
        <v>1</v>
      </c>
      <c r="C209" s="74" t="s">
        <v>66</v>
      </c>
      <c r="D209" s="14">
        <v>2</v>
      </c>
      <c r="E209" s="74" t="s">
        <v>211</v>
      </c>
      <c r="F209" s="74" t="s">
        <v>261</v>
      </c>
      <c r="G209" s="74" t="s">
        <v>70</v>
      </c>
      <c r="H209" s="74" t="s">
        <v>70</v>
      </c>
      <c r="I209" s="74" t="s">
        <v>77</v>
      </c>
      <c r="J209" s="74"/>
      <c r="K209" s="71" t="s">
        <v>266</v>
      </c>
      <c r="L209" s="16"/>
      <c r="M209" s="16"/>
      <c r="N209" s="16"/>
      <c r="O209" s="15">
        <f>+L209+M209-N209</f>
        <v>0</v>
      </c>
      <c r="P209" s="16"/>
      <c r="Q209" s="16"/>
      <c r="R209" s="16"/>
      <c r="S209" s="16"/>
      <c r="T209" s="16"/>
      <c r="U209" s="16"/>
      <c r="V209" s="114"/>
      <c r="W209" s="16"/>
      <c r="X209" s="173"/>
      <c r="Y209" s="88"/>
    </row>
    <row r="210" spans="1:25" ht="22.5" customHeight="1" thickTop="1" thickBot="1" x14ac:dyDescent="0.3">
      <c r="A210" s="14">
        <v>1</v>
      </c>
      <c r="B210" s="14">
        <v>1</v>
      </c>
      <c r="C210" s="74" t="s">
        <v>66</v>
      </c>
      <c r="D210" s="14">
        <v>2</v>
      </c>
      <c r="E210" s="74" t="s">
        <v>211</v>
      </c>
      <c r="F210" s="74" t="s">
        <v>261</v>
      </c>
      <c r="G210" s="74" t="s">
        <v>70</v>
      </c>
      <c r="H210" s="74" t="s">
        <v>70</v>
      </c>
      <c r="I210" s="74" t="s">
        <v>79</v>
      </c>
      <c r="J210" s="74"/>
      <c r="K210" s="71" t="s">
        <v>267</v>
      </c>
      <c r="L210" s="16"/>
      <c r="M210" s="16"/>
      <c r="N210" s="16"/>
      <c r="O210" s="15">
        <f>+L210+M210-N210</f>
        <v>0</v>
      </c>
      <c r="P210" s="16"/>
      <c r="Q210" s="16"/>
      <c r="R210" s="16"/>
      <c r="S210" s="16"/>
      <c r="T210" s="16"/>
      <c r="U210" s="16"/>
      <c r="V210" s="114"/>
      <c r="W210" s="16"/>
      <c r="X210" s="173"/>
      <c r="Y210" s="88"/>
    </row>
    <row r="211" spans="1:25" ht="22.5" customHeight="1" thickTop="1" thickBot="1" x14ac:dyDescent="0.3">
      <c r="A211" s="14">
        <v>1</v>
      </c>
      <c r="B211" s="14">
        <v>1</v>
      </c>
      <c r="C211" s="74" t="s">
        <v>66</v>
      </c>
      <c r="D211" s="14">
        <v>2</v>
      </c>
      <c r="E211" s="74" t="s">
        <v>211</v>
      </c>
      <c r="F211" s="74" t="s">
        <v>261</v>
      </c>
      <c r="G211" s="74" t="s">
        <v>70</v>
      </c>
      <c r="H211" s="74" t="s">
        <v>81</v>
      </c>
      <c r="I211" s="74"/>
      <c r="J211" s="74"/>
      <c r="K211" s="71" t="s">
        <v>268</v>
      </c>
      <c r="L211" s="16">
        <f>SUM(L212:L214)</f>
        <v>0</v>
      </c>
      <c r="M211" s="16">
        <f t="shared" ref="M211:U211" si="94">SUM(M212:M214)</f>
        <v>0</v>
      </c>
      <c r="N211" s="16">
        <f t="shared" si="94"/>
        <v>0</v>
      </c>
      <c r="O211" s="16">
        <f t="shared" si="94"/>
        <v>0</v>
      </c>
      <c r="P211" s="16">
        <f t="shared" si="94"/>
        <v>0</v>
      </c>
      <c r="Q211" s="16">
        <f t="shared" si="94"/>
        <v>0</v>
      </c>
      <c r="R211" s="16">
        <f t="shared" si="94"/>
        <v>0</v>
      </c>
      <c r="S211" s="16">
        <f t="shared" si="94"/>
        <v>0</v>
      </c>
      <c r="T211" s="16">
        <f t="shared" si="94"/>
        <v>0</v>
      </c>
      <c r="U211" s="16">
        <f t="shared" si="94"/>
        <v>0</v>
      </c>
      <c r="V211" s="114"/>
      <c r="W211" s="16"/>
      <c r="X211" s="173"/>
      <c r="Y211" s="88"/>
    </row>
    <row r="212" spans="1:25" ht="22.5" customHeight="1" thickTop="1" thickBot="1" x14ac:dyDescent="0.3">
      <c r="A212" s="14">
        <v>1</v>
      </c>
      <c r="B212" s="14">
        <v>1</v>
      </c>
      <c r="C212" s="74" t="s">
        <v>66</v>
      </c>
      <c r="D212" s="14">
        <v>2</v>
      </c>
      <c r="E212" s="74" t="s">
        <v>211</v>
      </c>
      <c r="F212" s="74" t="s">
        <v>261</v>
      </c>
      <c r="G212" s="74" t="s">
        <v>70</v>
      </c>
      <c r="H212" s="74" t="s">
        <v>81</v>
      </c>
      <c r="I212" s="74" t="s">
        <v>66</v>
      </c>
      <c r="J212" s="74"/>
      <c r="K212" s="71" t="s">
        <v>269</v>
      </c>
      <c r="L212" s="16"/>
      <c r="M212" s="16"/>
      <c r="N212" s="16"/>
      <c r="O212" s="15">
        <f>+L212+M212-N212</f>
        <v>0</v>
      </c>
      <c r="P212" s="16"/>
      <c r="Q212" s="16"/>
      <c r="R212" s="16"/>
      <c r="S212" s="16"/>
      <c r="T212" s="16"/>
      <c r="U212" s="16"/>
      <c r="V212" s="114"/>
      <c r="W212" s="16"/>
      <c r="X212" s="173"/>
      <c r="Y212" s="88"/>
    </row>
    <row r="213" spans="1:25" ht="22.5" customHeight="1" thickTop="1" thickBot="1" x14ac:dyDescent="0.3">
      <c r="A213" s="14">
        <v>1</v>
      </c>
      <c r="B213" s="14">
        <v>1</v>
      </c>
      <c r="C213" s="74" t="s">
        <v>66</v>
      </c>
      <c r="D213" s="14">
        <v>2</v>
      </c>
      <c r="E213" s="74" t="s">
        <v>211</v>
      </c>
      <c r="F213" s="74" t="s">
        <v>261</v>
      </c>
      <c r="G213" s="74" t="s">
        <v>70</v>
      </c>
      <c r="H213" s="74" t="s">
        <v>81</v>
      </c>
      <c r="I213" s="74" t="s">
        <v>77</v>
      </c>
      <c r="J213" s="74"/>
      <c r="K213" s="71" t="s">
        <v>270</v>
      </c>
      <c r="L213" s="16"/>
      <c r="M213" s="16"/>
      <c r="N213" s="16"/>
      <c r="O213" s="15">
        <f>+L213+M213-N213</f>
        <v>0</v>
      </c>
      <c r="P213" s="16"/>
      <c r="Q213" s="16"/>
      <c r="R213" s="16"/>
      <c r="S213" s="16"/>
      <c r="T213" s="16"/>
      <c r="U213" s="16"/>
      <c r="V213" s="114"/>
      <c r="W213" s="16"/>
      <c r="X213" s="173"/>
      <c r="Y213" s="88"/>
    </row>
    <row r="214" spans="1:25" ht="22.5" customHeight="1" thickTop="1" thickBot="1" x14ac:dyDescent="0.3">
      <c r="A214" s="14">
        <v>1</v>
      </c>
      <c r="B214" s="14">
        <v>1</v>
      </c>
      <c r="C214" s="74" t="s">
        <v>66</v>
      </c>
      <c r="D214" s="14">
        <v>2</v>
      </c>
      <c r="E214" s="74" t="s">
        <v>211</v>
      </c>
      <c r="F214" s="74" t="s">
        <v>261</v>
      </c>
      <c r="G214" s="74" t="s">
        <v>70</v>
      </c>
      <c r="H214" s="74" t="s">
        <v>81</v>
      </c>
      <c r="I214" s="74" t="s">
        <v>79</v>
      </c>
      <c r="J214" s="74"/>
      <c r="K214" s="71" t="s">
        <v>271</v>
      </c>
      <c r="L214" s="16"/>
      <c r="M214" s="16"/>
      <c r="N214" s="16"/>
      <c r="O214" s="15">
        <f>+L214+M214-N214</f>
        <v>0</v>
      </c>
      <c r="P214" s="16"/>
      <c r="Q214" s="16"/>
      <c r="R214" s="16"/>
      <c r="S214" s="16"/>
      <c r="T214" s="16"/>
      <c r="U214" s="16"/>
      <c r="V214" s="114"/>
      <c r="W214" s="16"/>
      <c r="X214" s="173"/>
      <c r="Y214" s="88"/>
    </row>
    <row r="215" spans="1:25" s="1" customFormat="1" ht="22.5" customHeight="1" thickTop="1" thickBot="1" x14ac:dyDescent="0.3">
      <c r="A215" s="14">
        <v>1</v>
      </c>
      <c r="B215" s="14">
        <v>1</v>
      </c>
      <c r="C215" s="74" t="s">
        <v>66</v>
      </c>
      <c r="D215" s="14">
        <v>2</v>
      </c>
      <c r="E215" s="74" t="s">
        <v>211</v>
      </c>
      <c r="F215" s="74" t="s">
        <v>261</v>
      </c>
      <c r="G215" s="74" t="s">
        <v>70</v>
      </c>
      <c r="H215" s="74" t="s">
        <v>155</v>
      </c>
      <c r="I215" s="74"/>
      <c r="J215" s="83"/>
      <c r="K215" s="71" t="s">
        <v>272</v>
      </c>
      <c r="L215" s="15">
        <f>SUM(L216:L218)</f>
        <v>0</v>
      </c>
      <c r="M215" s="15">
        <f t="shared" ref="M215:U215" si="95">SUM(M216:M218)</f>
        <v>0</v>
      </c>
      <c r="N215" s="15">
        <f t="shared" si="95"/>
        <v>0</v>
      </c>
      <c r="O215" s="15">
        <f t="shared" si="95"/>
        <v>0</v>
      </c>
      <c r="P215" s="15">
        <f t="shared" si="95"/>
        <v>0</v>
      </c>
      <c r="Q215" s="15">
        <f t="shared" si="95"/>
        <v>0</v>
      </c>
      <c r="R215" s="15">
        <f t="shared" si="95"/>
        <v>0</v>
      </c>
      <c r="S215" s="15">
        <f t="shared" si="95"/>
        <v>0</v>
      </c>
      <c r="T215" s="15">
        <f t="shared" si="95"/>
        <v>0</v>
      </c>
      <c r="U215" s="15">
        <f t="shared" si="95"/>
        <v>0</v>
      </c>
      <c r="V215" s="114"/>
      <c r="W215" s="15"/>
      <c r="X215" s="173"/>
      <c r="Y215" s="88"/>
    </row>
    <row r="216" spans="1:25" s="1" customFormat="1" ht="22.5" customHeight="1" thickTop="1" thickBot="1" x14ac:dyDescent="0.3">
      <c r="A216" s="14">
        <v>1</v>
      </c>
      <c r="B216" s="14">
        <v>1</v>
      </c>
      <c r="C216" s="74" t="s">
        <v>66</v>
      </c>
      <c r="D216" s="14">
        <v>2</v>
      </c>
      <c r="E216" s="74" t="s">
        <v>211</v>
      </c>
      <c r="F216" s="74" t="s">
        <v>261</v>
      </c>
      <c r="G216" s="74" t="s">
        <v>70</v>
      </c>
      <c r="H216" s="74" t="s">
        <v>155</v>
      </c>
      <c r="I216" s="74" t="s">
        <v>66</v>
      </c>
      <c r="J216" s="83"/>
      <c r="K216" s="71" t="s">
        <v>273</v>
      </c>
      <c r="L216" s="15"/>
      <c r="M216" s="15"/>
      <c r="N216" s="15"/>
      <c r="O216" s="15">
        <f>+L216+M216-N216</f>
        <v>0</v>
      </c>
      <c r="P216" s="15"/>
      <c r="Q216" s="15"/>
      <c r="R216" s="15"/>
      <c r="S216" s="15"/>
      <c r="T216" s="15"/>
      <c r="U216" s="15"/>
      <c r="V216" s="114"/>
      <c r="W216" s="15"/>
      <c r="X216" s="173"/>
      <c r="Y216" s="88"/>
    </row>
    <row r="217" spans="1:25" s="1" customFormat="1" ht="22.5" customHeight="1" thickTop="1" thickBot="1" x14ac:dyDescent="0.3">
      <c r="A217" s="14">
        <v>1</v>
      </c>
      <c r="B217" s="14">
        <v>1</v>
      </c>
      <c r="C217" s="74" t="s">
        <v>66</v>
      </c>
      <c r="D217" s="14">
        <v>2</v>
      </c>
      <c r="E217" s="74" t="s">
        <v>211</v>
      </c>
      <c r="F217" s="74" t="s">
        <v>261</v>
      </c>
      <c r="G217" s="74" t="s">
        <v>70</v>
      </c>
      <c r="H217" s="74" t="s">
        <v>155</v>
      </c>
      <c r="I217" s="74" t="s">
        <v>77</v>
      </c>
      <c r="J217" s="83"/>
      <c r="K217" s="71" t="s">
        <v>274</v>
      </c>
      <c r="L217" s="15"/>
      <c r="M217" s="15"/>
      <c r="N217" s="15"/>
      <c r="O217" s="15">
        <f>+L217+M217-N217</f>
        <v>0</v>
      </c>
      <c r="P217" s="15"/>
      <c r="Q217" s="15"/>
      <c r="R217" s="15"/>
      <c r="S217" s="15"/>
      <c r="T217" s="15"/>
      <c r="U217" s="15"/>
      <c r="V217" s="114"/>
      <c r="W217" s="15"/>
      <c r="X217" s="173"/>
      <c r="Y217" s="88"/>
    </row>
    <row r="218" spans="1:25" s="1" customFormat="1" ht="22.5" customHeight="1" thickTop="1" thickBot="1" x14ac:dyDescent="0.3">
      <c r="A218" s="14">
        <v>1</v>
      </c>
      <c r="B218" s="14">
        <v>1</v>
      </c>
      <c r="C218" s="74" t="s">
        <v>66</v>
      </c>
      <c r="D218" s="14">
        <v>2</v>
      </c>
      <c r="E218" s="74" t="s">
        <v>211</v>
      </c>
      <c r="F218" s="74" t="s">
        <v>261</v>
      </c>
      <c r="G218" s="74" t="s">
        <v>70</v>
      </c>
      <c r="H218" s="74" t="s">
        <v>155</v>
      </c>
      <c r="I218" s="74" t="s">
        <v>79</v>
      </c>
      <c r="J218" s="83"/>
      <c r="K218" s="71" t="s">
        <v>275</v>
      </c>
      <c r="L218" s="15"/>
      <c r="M218" s="15"/>
      <c r="N218" s="15"/>
      <c r="O218" s="15">
        <f>+L218+M218-N218</f>
        <v>0</v>
      </c>
      <c r="P218" s="15"/>
      <c r="Q218" s="15"/>
      <c r="R218" s="15"/>
      <c r="S218" s="15"/>
      <c r="T218" s="15"/>
      <c r="U218" s="15"/>
      <c r="V218" s="114"/>
      <c r="W218" s="15"/>
      <c r="X218" s="173"/>
      <c r="Y218" s="88"/>
    </row>
    <row r="219" spans="1:25" s="1" customFormat="1" ht="22.5" customHeight="1" thickTop="1" thickBot="1" x14ac:dyDescent="0.3">
      <c r="A219" s="14">
        <v>1</v>
      </c>
      <c r="B219" s="14">
        <v>1</v>
      </c>
      <c r="C219" s="74" t="s">
        <v>66</v>
      </c>
      <c r="D219" s="14">
        <v>2</v>
      </c>
      <c r="E219" s="74" t="s">
        <v>211</v>
      </c>
      <c r="F219" s="74" t="s">
        <v>276</v>
      </c>
      <c r="G219" s="74"/>
      <c r="H219" s="74"/>
      <c r="I219" s="74"/>
      <c r="J219" s="83"/>
      <c r="K219" s="71" t="s">
        <v>277</v>
      </c>
      <c r="L219" s="15">
        <f>SUM(L220:L222)</f>
        <v>0</v>
      </c>
      <c r="M219" s="15">
        <f t="shared" ref="M219:U219" si="96">SUM(M220:M222)</f>
        <v>0</v>
      </c>
      <c r="N219" s="15">
        <f t="shared" si="96"/>
        <v>0</v>
      </c>
      <c r="O219" s="15">
        <f t="shared" si="96"/>
        <v>0</v>
      </c>
      <c r="P219" s="15">
        <f t="shared" si="96"/>
        <v>0</v>
      </c>
      <c r="Q219" s="15">
        <f t="shared" si="96"/>
        <v>0</v>
      </c>
      <c r="R219" s="15">
        <f t="shared" si="96"/>
        <v>0</v>
      </c>
      <c r="S219" s="15">
        <f t="shared" si="96"/>
        <v>0</v>
      </c>
      <c r="T219" s="15">
        <f t="shared" si="96"/>
        <v>0</v>
      </c>
      <c r="U219" s="15">
        <f t="shared" si="96"/>
        <v>0</v>
      </c>
      <c r="V219" s="114"/>
      <c r="W219" s="15"/>
      <c r="X219" s="173"/>
      <c r="Y219" s="88"/>
    </row>
    <row r="220" spans="1:25" s="1" customFormat="1" ht="22.5" customHeight="1" thickTop="1" thickBot="1" x14ac:dyDescent="0.3">
      <c r="A220" s="14">
        <v>1</v>
      </c>
      <c r="B220" s="14">
        <v>1</v>
      </c>
      <c r="C220" s="74" t="s">
        <v>66</v>
      </c>
      <c r="D220" s="14">
        <v>2</v>
      </c>
      <c r="E220" s="74" t="s">
        <v>211</v>
      </c>
      <c r="F220" s="74" t="s">
        <v>276</v>
      </c>
      <c r="G220" s="74" t="s">
        <v>66</v>
      </c>
      <c r="H220" s="74"/>
      <c r="I220" s="74"/>
      <c r="J220" s="83"/>
      <c r="K220" s="71" t="s">
        <v>278</v>
      </c>
      <c r="L220" s="15"/>
      <c r="M220" s="15"/>
      <c r="N220" s="15"/>
      <c r="O220" s="15">
        <f>+L220+M220-N220</f>
        <v>0</v>
      </c>
      <c r="P220" s="15"/>
      <c r="Q220" s="15"/>
      <c r="R220" s="15"/>
      <c r="S220" s="15"/>
      <c r="T220" s="15"/>
      <c r="U220" s="15"/>
      <c r="V220" s="114"/>
      <c r="W220" s="15"/>
      <c r="X220" s="173"/>
      <c r="Y220" s="88"/>
    </row>
    <row r="221" spans="1:25" s="1" customFormat="1" ht="22.5" customHeight="1" thickTop="1" thickBot="1" x14ac:dyDescent="0.3">
      <c r="A221" s="14">
        <v>1</v>
      </c>
      <c r="B221" s="14">
        <v>1</v>
      </c>
      <c r="C221" s="74" t="s">
        <v>66</v>
      </c>
      <c r="D221" s="14">
        <v>2</v>
      </c>
      <c r="E221" s="74" t="s">
        <v>211</v>
      </c>
      <c r="F221" s="74" t="s">
        <v>276</v>
      </c>
      <c r="G221" s="74" t="s">
        <v>77</v>
      </c>
      <c r="H221" s="74"/>
      <c r="I221" s="74"/>
      <c r="J221" s="83"/>
      <c r="K221" s="71" t="s">
        <v>279</v>
      </c>
      <c r="L221" s="15"/>
      <c r="M221" s="15"/>
      <c r="N221" s="15"/>
      <c r="O221" s="15">
        <f>+L221+M221-N221</f>
        <v>0</v>
      </c>
      <c r="P221" s="15"/>
      <c r="Q221" s="15"/>
      <c r="R221" s="15"/>
      <c r="S221" s="15"/>
      <c r="T221" s="15"/>
      <c r="U221" s="15"/>
      <c r="V221" s="114"/>
      <c r="W221" s="15"/>
      <c r="X221" s="173"/>
      <c r="Y221" s="88"/>
    </row>
    <row r="222" spans="1:25" s="1" customFormat="1" ht="22.5" customHeight="1" thickTop="1" thickBot="1" x14ac:dyDescent="0.3">
      <c r="A222" s="14">
        <v>1</v>
      </c>
      <c r="B222" s="14">
        <v>1</v>
      </c>
      <c r="C222" s="74" t="s">
        <v>66</v>
      </c>
      <c r="D222" s="14">
        <v>2</v>
      </c>
      <c r="E222" s="74" t="s">
        <v>211</v>
      </c>
      <c r="F222" s="74" t="s">
        <v>276</v>
      </c>
      <c r="G222" s="74" t="s">
        <v>79</v>
      </c>
      <c r="H222" s="74"/>
      <c r="I222" s="74"/>
      <c r="J222" s="83"/>
      <c r="K222" s="71" t="s">
        <v>280</v>
      </c>
      <c r="L222" s="15"/>
      <c r="M222" s="15"/>
      <c r="N222" s="15"/>
      <c r="O222" s="15">
        <f>+L222+M222-N222</f>
        <v>0</v>
      </c>
      <c r="P222" s="15"/>
      <c r="Q222" s="15"/>
      <c r="R222" s="15"/>
      <c r="S222" s="15"/>
      <c r="T222" s="15"/>
      <c r="U222" s="15"/>
      <c r="V222" s="114"/>
      <c r="W222" s="15"/>
      <c r="X222" s="173"/>
      <c r="Y222" s="88"/>
    </row>
    <row r="223" spans="1:25" s="1" customFormat="1" ht="22.5" customHeight="1" thickTop="1" thickBot="1" x14ac:dyDescent="0.3">
      <c r="A223" s="14">
        <v>1</v>
      </c>
      <c r="B223" s="14">
        <v>1</v>
      </c>
      <c r="C223" s="74" t="s">
        <v>66</v>
      </c>
      <c r="D223" s="14">
        <v>2</v>
      </c>
      <c r="E223" s="74" t="s">
        <v>211</v>
      </c>
      <c r="F223" s="74" t="s">
        <v>281</v>
      </c>
      <c r="G223" s="74"/>
      <c r="H223" s="74"/>
      <c r="I223" s="74"/>
      <c r="J223" s="74"/>
      <c r="K223" s="71" t="s">
        <v>282</v>
      </c>
      <c r="L223" s="15">
        <f>SUM(L224:L226)</f>
        <v>0</v>
      </c>
      <c r="M223" s="15">
        <f t="shared" ref="M223:U223" si="97">SUM(M224:M226)</f>
        <v>0</v>
      </c>
      <c r="N223" s="15">
        <f t="shared" si="97"/>
        <v>0</v>
      </c>
      <c r="O223" s="15">
        <f t="shared" si="97"/>
        <v>0</v>
      </c>
      <c r="P223" s="15">
        <f t="shared" si="97"/>
        <v>0</v>
      </c>
      <c r="Q223" s="15">
        <f t="shared" si="97"/>
        <v>0</v>
      </c>
      <c r="R223" s="15">
        <f t="shared" si="97"/>
        <v>0</v>
      </c>
      <c r="S223" s="15">
        <f t="shared" si="97"/>
        <v>0</v>
      </c>
      <c r="T223" s="15">
        <f t="shared" si="97"/>
        <v>0</v>
      </c>
      <c r="U223" s="15">
        <f t="shared" si="97"/>
        <v>0</v>
      </c>
      <c r="V223" s="114"/>
      <c r="W223" s="15"/>
      <c r="X223" s="173"/>
      <c r="Y223" s="88"/>
    </row>
    <row r="224" spans="1:25" s="1" customFormat="1" ht="22.5" customHeight="1" thickTop="1" thickBot="1" x14ac:dyDescent="0.3">
      <c r="A224" s="14">
        <v>1</v>
      </c>
      <c r="B224" s="14">
        <v>1</v>
      </c>
      <c r="C224" s="74" t="s">
        <v>66</v>
      </c>
      <c r="D224" s="14">
        <v>2</v>
      </c>
      <c r="E224" s="74" t="s">
        <v>211</v>
      </c>
      <c r="F224" s="74" t="s">
        <v>281</v>
      </c>
      <c r="G224" s="74" t="s">
        <v>66</v>
      </c>
      <c r="H224" s="74"/>
      <c r="I224" s="74"/>
      <c r="J224" s="74"/>
      <c r="K224" s="71" t="s">
        <v>283</v>
      </c>
      <c r="L224" s="15"/>
      <c r="M224" s="15"/>
      <c r="N224" s="15"/>
      <c r="O224" s="15">
        <f>+L224+M224-N224</f>
        <v>0</v>
      </c>
      <c r="P224" s="15"/>
      <c r="Q224" s="15"/>
      <c r="R224" s="15"/>
      <c r="S224" s="15"/>
      <c r="T224" s="15"/>
      <c r="U224" s="15"/>
      <c r="V224" s="114"/>
      <c r="W224" s="15"/>
      <c r="X224" s="173"/>
      <c r="Y224" s="88"/>
    </row>
    <row r="225" spans="1:25" s="1" customFormat="1" ht="22.5" customHeight="1" thickTop="1" thickBot="1" x14ac:dyDescent="0.3">
      <c r="A225" s="14">
        <v>1</v>
      </c>
      <c r="B225" s="14">
        <v>1</v>
      </c>
      <c r="C225" s="74" t="s">
        <v>66</v>
      </c>
      <c r="D225" s="14">
        <v>2</v>
      </c>
      <c r="E225" s="74" t="s">
        <v>211</v>
      </c>
      <c r="F225" s="74" t="s">
        <v>281</v>
      </c>
      <c r="G225" s="74" t="s">
        <v>77</v>
      </c>
      <c r="H225" s="74"/>
      <c r="I225" s="74"/>
      <c r="J225" s="74"/>
      <c r="K225" s="71" t="s">
        <v>284</v>
      </c>
      <c r="L225" s="15"/>
      <c r="M225" s="15"/>
      <c r="N225" s="15"/>
      <c r="O225" s="15">
        <f>+L225+M225-N225</f>
        <v>0</v>
      </c>
      <c r="P225" s="15"/>
      <c r="Q225" s="15"/>
      <c r="R225" s="15"/>
      <c r="S225" s="15"/>
      <c r="T225" s="15"/>
      <c r="U225" s="15"/>
      <c r="V225" s="114"/>
      <c r="W225" s="15"/>
      <c r="X225" s="173"/>
      <c r="Y225" s="88"/>
    </row>
    <row r="226" spans="1:25" s="1" customFormat="1" ht="22.5" customHeight="1" thickTop="1" thickBot="1" x14ac:dyDescent="0.3">
      <c r="A226" s="14">
        <v>1</v>
      </c>
      <c r="B226" s="14">
        <v>1</v>
      </c>
      <c r="C226" s="74" t="s">
        <v>66</v>
      </c>
      <c r="D226" s="14">
        <v>2</v>
      </c>
      <c r="E226" s="74" t="s">
        <v>211</v>
      </c>
      <c r="F226" s="74" t="s">
        <v>281</v>
      </c>
      <c r="G226" s="74" t="s">
        <v>79</v>
      </c>
      <c r="H226" s="74"/>
      <c r="I226" s="74"/>
      <c r="J226" s="74"/>
      <c r="K226" s="71" t="s">
        <v>285</v>
      </c>
      <c r="L226" s="15"/>
      <c r="M226" s="15"/>
      <c r="N226" s="15"/>
      <c r="O226" s="15">
        <f>+L226+M226-N226</f>
        <v>0</v>
      </c>
      <c r="P226" s="15"/>
      <c r="Q226" s="15"/>
      <c r="R226" s="15"/>
      <c r="S226" s="15"/>
      <c r="T226" s="15"/>
      <c r="U226" s="15"/>
      <c r="V226" s="114"/>
      <c r="W226" s="15"/>
      <c r="X226" s="173"/>
      <c r="Y226" s="88"/>
    </row>
    <row r="227" spans="1:25" s="81" customFormat="1" ht="22.5" customHeight="1" thickTop="1" thickBot="1" x14ac:dyDescent="0.3">
      <c r="A227" s="89">
        <v>1</v>
      </c>
      <c r="B227" s="11" t="s">
        <v>66</v>
      </c>
      <c r="C227" s="11" t="s">
        <v>77</v>
      </c>
      <c r="D227" s="11"/>
      <c r="E227" s="11"/>
      <c r="F227" s="11"/>
      <c r="G227" s="11"/>
      <c r="H227" s="10"/>
      <c r="I227" s="10"/>
      <c r="J227" s="10"/>
      <c r="K227" s="90" t="s">
        <v>286</v>
      </c>
      <c r="L227" s="12">
        <f>+L228+L287+L308+L345+L363+L378+L396+L402+L502</f>
        <v>0</v>
      </c>
      <c r="M227" s="12">
        <f t="shared" ref="M227:U227" si="98">+M228+M287+M308+M345+M363+M378+M396+M402+M502</f>
        <v>584820607</v>
      </c>
      <c r="N227" s="12">
        <f t="shared" si="98"/>
        <v>0</v>
      </c>
      <c r="O227" s="12">
        <f t="shared" si="98"/>
        <v>584820607</v>
      </c>
      <c r="P227" s="12">
        <f t="shared" si="98"/>
        <v>0</v>
      </c>
      <c r="Q227" s="12">
        <f t="shared" si="98"/>
        <v>584820607</v>
      </c>
      <c r="R227" s="12">
        <f t="shared" si="98"/>
        <v>0</v>
      </c>
      <c r="S227" s="12">
        <f t="shared" si="98"/>
        <v>0</v>
      </c>
      <c r="T227" s="12">
        <f t="shared" si="98"/>
        <v>584820607</v>
      </c>
      <c r="U227" s="15">
        <f t="shared" si="98"/>
        <v>584820607</v>
      </c>
      <c r="V227" s="114">
        <f>U227/T227</f>
        <v>1</v>
      </c>
      <c r="W227" s="12"/>
      <c r="X227" s="174"/>
      <c r="Y227" s="80"/>
    </row>
    <row r="228" spans="1:25" s="1" customFormat="1" ht="22.5" customHeight="1" thickTop="1" thickBot="1" x14ac:dyDescent="0.3">
      <c r="A228" s="14">
        <v>1</v>
      </c>
      <c r="B228" s="14">
        <v>1</v>
      </c>
      <c r="C228" s="74" t="s">
        <v>77</v>
      </c>
      <c r="D228" s="74" t="s">
        <v>70</v>
      </c>
      <c r="E228" s="74"/>
      <c r="F228" s="74"/>
      <c r="G228" s="74"/>
      <c r="H228" s="74"/>
      <c r="I228" s="74"/>
      <c r="J228" s="74"/>
      <c r="K228" s="71" t="s">
        <v>287</v>
      </c>
      <c r="L228" s="15">
        <f>+L229+L246</f>
        <v>0</v>
      </c>
      <c r="M228" s="15">
        <f t="shared" ref="M228:U228" si="99">+M229+M246</f>
        <v>0</v>
      </c>
      <c r="N228" s="15">
        <f t="shared" si="99"/>
        <v>0</v>
      </c>
      <c r="O228" s="15">
        <f t="shared" si="99"/>
        <v>0</v>
      </c>
      <c r="P228" s="15">
        <f t="shared" si="99"/>
        <v>0</v>
      </c>
      <c r="Q228" s="15">
        <f t="shared" si="99"/>
        <v>0</v>
      </c>
      <c r="R228" s="15">
        <f t="shared" si="99"/>
        <v>0</v>
      </c>
      <c r="S228" s="15">
        <f t="shared" si="99"/>
        <v>0</v>
      </c>
      <c r="T228" s="15">
        <f t="shared" si="99"/>
        <v>0</v>
      </c>
      <c r="U228" s="15">
        <f t="shared" si="99"/>
        <v>0</v>
      </c>
      <c r="V228" s="114"/>
      <c r="W228" s="15"/>
      <c r="X228" s="173"/>
      <c r="Y228" s="88"/>
    </row>
    <row r="229" spans="1:25" s="1" customFormat="1" ht="22.5" customHeight="1" thickTop="1" thickBot="1" x14ac:dyDescent="0.3">
      <c r="A229" s="14">
        <v>1</v>
      </c>
      <c r="B229" s="14">
        <v>1</v>
      </c>
      <c r="C229" s="74" t="s">
        <v>77</v>
      </c>
      <c r="D229" s="74" t="s">
        <v>70</v>
      </c>
      <c r="E229" s="74" t="s">
        <v>70</v>
      </c>
      <c r="F229" s="74"/>
      <c r="G229" s="74"/>
      <c r="H229" s="74"/>
      <c r="I229" s="74"/>
      <c r="J229" s="74"/>
      <c r="K229" s="71" t="s">
        <v>288</v>
      </c>
      <c r="L229" s="15">
        <f>+L230+L234+L238+L242</f>
        <v>0</v>
      </c>
      <c r="M229" s="15">
        <f t="shared" ref="M229:U229" si="100">+M230+M234+M238+M242</f>
        <v>0</v>
      </c>
      <c r="N229" s="15">
        <f t="shared" si="100"/>
        <v>0</v>
      </c>
      <c r="O229" s="15">
        <f t="shared" si="100"/>
        <v>0</v>
      </c>
      <c r="P229" s="15">
        <f t="shared" si="100"/>
        <v>0</v>
      </c>
      <c r="Q229" s="15">
        <f t="shared" si="100"/>
        <v>0</v>
      </c>
      <c r="R229" s="15">
        <f t="shared" si="100"/>
        <v>0</v>
      </c>
      <c r="S229" s="15">
        <f t="shared" si="100"/>
        <v>0</v>
      </c>
      <c r="T229" s="15">
        <f t="shared" si="100"/>
        <v>0</v>
      </c>
      <c r="U229" s="15">
        <f t="shared" si="100"/>
        <v>0</v>
      </c>
      <c r="V229" s="114"/>
      <c r="W229" s="15"/>
      <c r="X229" s="173"/>
      <c r="Y229" s="88"/>
    </row>
    <row r="230" spans="1:25" s="1" customFormat="1" ht="22.5" customHeight="1" thickTop="1" thickBot="1" x14ac:dyDescent="0.3">
      <c r="A230" s="14">
        <v>1</v>
      </c>
      <c r="B230" s="14">
        <v>1</v>
      </c>
      <c r="C230" s="74" t="s">
        <v>77</v>
      </c>
      <c r="D230" s="74" t="s">
        <v>70</v>
      </c>
      <c r="E230" s="74" t="s">
        <v>70</v>
      </c>
      <c r="F230" s="74" t="s">
        <v>157</v>
      </c>
      <c r="G230" s="74"/>
      <c r="H230" s="74"/>
      <c r="I230" s="74"/>
      <c r="J230" s="74"/>
      <c r="K230" s="71" t="s">
        <v>289</v>
      </c>
      <c r="L230" s="15">
        <f>SUM(L231:L233)</f>
        <v>0</v>
      </c>
      <c r="M230" s="15">
        <f t="shared" ref="M230:U230" si="101">SUM(M231:M233)</f>
        <v>0</v>
      </c>
      <c r="N230" s="15">
        <f t="shared" si="101"/>
        <v>0</v>
      </c>
      <c r="O230" s="15">
        <f t="shared" si="101"/>
        <v>0</v>
      </c>
      <c r="P230" s="15">
        <f t="shared" si="101"/>
        <v>0</v>
      </c>
      <c r="Q230" s="15">
        <f t="shared" si="101"/>
        <v>0</v>
      </c>
      <c r="R230" s="15">
        <f t="shared" si="101"/>
        <v>0</v>
      </c>
      <c r="S230" s="15">
        <f t="shared" si="101"/>
        <v>0</v>
      </c>
      <c r="T230" s="15">
        <f t="shared" si="101"/>
        <v>0</v>
      </c>
      <c r="U230" s="15">
        <f t="shared" si="101"/>
        <v>0</v>
      </c>
      <c r="V230" s="114"/>
      <c r="W230" s="15"/>
      <c r="X230" s="173"/>
      <c r="Y230" s="88"/>
    </row>
    <row r="231" spans="1:25" s="1" customFormat="1" ht="22.5" customHeight="1" thickTop="1" thickBot="1" x14ac:dyDescent="0.3">
      <c r="A231" s="14">
        <v>1</v>
      </c>
      <c r="B231" s="14">
        <v>1</v>
      </c>
      <c r="C231" s="74" t="s">
        <v>77</v>
      </c>
      <c r="D231" s="74" t="s">
        <v>70</v>
      </c>
      <c r="E231" s="74" t="s">
        <v>70</v>
      </c>
      <c r="F231" s="74" t="s">
        <v>157</v>
      </c>
      <c r="G231" s="74" t="s">
        <v>66</v>
      </c>
      <c r="H231" s="74"/>
      <c r="I231" s="74"/>
      <c r="J231" s="74"/>
      <c r="K231" s="71" t="s">
        <v>290</v>
      </c>
      <c r="L231" s="15"/>
      <c r="M231" s="15"/>
      <c r="N231" s="15"/>
      <c r="O231" s="15">
        <f>+L231+M231-N231</f>
        <v>0</v>
      </c>
      <c r="P231" s="15"/>
      <c r="Q231" s="15"/>
      <c r="R231" s="15"/>
      <c r="S231" s="15"/>
      <c r="T231" s="15"/>
      <c r="U231" s="15"/>
      <c r="V231" s="114"/>
      <c r="W231" s="15"/>
      <c r="X231" s="173"/>
      <c r="Y231" s="88"/>
    </row>
    <row r="232" spans="1:25" s="1" customFormat="1" ht="22.5" customHeight="1" thickTop="1" thickBot="1" x14ac:dyDescent="0.3">
      <c r="A232" s="14">
        <v>1</v>
      </c>
      <c r="B232" s="14">
        <v>1</v>
      </c>
      <c r="C232" s="74" t="s">
        <v>77</v>
      </c>
      <c r="D232" s="74" t="s">
        <v>70</v>
      </c>
      <c r="E232" s="74" t="s">
        <v>70</v>
      </c>
      <c r="F232" s="74" t="s">
        <v>157</v>
      </c>
      <c r="G232" s="74" t="s">
        <v>77</v>
      </c>
      <c r="H232" s="74"/>
      <c r="I232" s="74"/>
      <c r="J232" s="74"/>
      <c r="K232" s="71" t="s">
        <v>291</v>
      </c>
      <c r="L232" s="15"/>
      <c r="M232" s="15"/>
      <c r="N232" s="15"/>
      <c r="O232" s="15">
        <f>+L232+M232-N232</f>
        <v>0</v>
      </c>
      <c r="P232" s="15"/>
      <c r="Q232" s="15"/>
      <c r="R232" s="15"/>
      <c r="S232" s="15"/>
      <c r="T232" s="15"/>
      <c r="U232" s="15"/>
      <c r="V232" s="114"/>
      <c r="W232" s="15"/>
      <c r="X232" s="173"/>
      <c r="Y232" s="88"/>
    </row>
    <row r="233" spans="1:25" s="1" customFormat="1" ht="22.5" customHeight="1" thickTop="1" thickBot="1" x14ac:dyDescent="0.3">
      <c r="A233" s="14">
        <v>1</v>
      </c>
      <c r="B233" s="14">
        <v>1</v>
      </c>
      <c r="C233" s="74" t="s">
        <v>77</v>
      </c>
      <c r="D233" s="74" t="s">
        <v>70</v>
      </c>
      <c r="E233" s="74" t="s">
        <v>70</v>
      </c>
      <c r="F233" s="74" t="s">
        <v>157</v>
      </c>
      <c r="G233" s="74" t="s">
        <v>79</v>
      </c>
      <c r="H233" s="74"/>
      <c r="I233" s="74"/>
      <c r="J233" s="74"/>
      <c r="K233" s="71" t="s">
        <v>292</v>
      </c>
      <c r="L233" s="15"/>
      <c r="M233" s="15"/>
      <c r="N233" s="15"/>
      <c r="O233" s="15">
        <f>+L233+M233-N233</f>
        <v>0</v>
      </c>
      <c r="P233" s="15"/>
      <c r="Q233" s="15"/>
      <c r="R233" s="15"/>
      <c r="S233" s="15"/>
      <c r="T233" s="15"/>
      <c r="U233" s="15"/>
      <c r="V233" s="114"/>
      <c r="W233" s="15"/>
      <c r="X233" s="173"/>
      <c r="Y233" s="88"/>
    </row>
    <row r="234" spans="1:25" s="1" customFormat="1" ht="22.5" customHeight="1" thickTop="1" thickBot="1" x14ac:dyDescent="0.3">
      <c r="A234" s="14">
        <v>1</v>
      </c>
      <c r="B234" s="14">
        <v>1</v>
      </c>
      <c r="C234" s="74" t="s">
        <v>77</v>
      </c>
      <c r="D234" s="74" t="s">
        <v>70</v>
      </c>
      <c r="E234" s="74" t="s">
        <v>70</v>
      </c>
      <c r="F234" s="74" t="s">
        <v>182</v>
      </c>
      <c r="G234" s="74"/>
      <c r="H234" s="74"/>
      <c r="I234" s="74"/>
      <c r="J234" s="74"/>
      <c r="K234" s="71" t="s">
        <v>293</v>
      </c>
      <c r="L234" s="15">
        <f>SUM(L235:L237)</f>
        <v>0</v>
      </c>
      <c r="M234" s="15">
        <f t="shared" ref="M234:U234" si="102">SUM(M235:M237)</f>
        <v>0</v>
      </c>
      <c r="N234" s="15">
        <f t="shared" si="102"/>
        <v>0</v>
      </c>
      <c r="O234" s="15">
        <f t="shared" si="102"/>
        <v>0</v>
      </c>
      <c r="P234" s="15">
        <f t="shared" si="102"/>
        <v>0</v>
      </c>
      <c r="Q234" s="15">
        <f t="shared" si="102"/>
        <v>0</v>
      </c>
      <c r="R234" s="15">
        <f t="shared" si="102"/>
        <v>0</v>
      </c>
      <c r="S234" s="15">
        <f t="shared" si="102"/>
        <v>0</v>
      </c>
      <c r="T234" s="15">
        <f t="shared" si="102"/>
        <v>0</v>
      </c>
      <c r="U234" s="15">
        <f t="shared" si="102"/>
        <v>0</v>
      </c>
      <c r="V234" s="114"/>
      <c r="W234" s="15"/>
      <c r="X234" s="173"/>
      <c r="Y234" s="88"/>
    </row>
    <row r="235" spans="1:25" s="1" customFormat="1" ht="22.5" customHeight="1" thickTop="1" thickBot="1" x14ac:dyDescent="0.3">
      <c r="A235" s="14">
        <v>1</v>
      </c>
      <c r="B235" s="14">
        <v>1</v>
      </c>
      <c r="C235" s="74" t="s">
        <v>77</v>
      </c>
      <c r="D235" s="74" t="s">
        <v>70</v>
      </c>
      <c r="E235" s="74" t="s">
        <v>70</v>
      </c>
      <c r="F235" s="74" t="s">
        <v>182</v>
      </c>
      <c r="G235" s="74" t="s">
        <v>66</v>
      </c>
      <c r="H235" s="74"/>
      <c r="I235" s="74"/>
      <c r="J235" s="74"/>
      <c r="K235" s="71" t="s">
        <v>294</v>
      </c>
      <c r="L235" s="15"/>
      <c r="M235" s="15"/>
      <c r="N235" s="15"/>
      <c r="O235" s="15">
        <f>+L235+M235-N235</f>
        <v>0</v>
      </c>
      <c r="P235" s="15"/>
      <c r="Q235" s="15"/>
      <c r="R235" s="15"/>
      <c r="S235" s="15"/>
      <c r="T235" s="15"/>
      <c r="U235" s="15"/>
      <c r="V235" s="114"/>
      <c r="W235" s="15"/>
      <c r="X235" s="173"/>
      <c r="Y235" s="88"/>
    </row>
    <row r="236" spans="1:25" s="1" customFormat="1" ht="22.5" customHeight="1" thickTop="1" thickBot="1" x14ac:dyDescent="0.3">
      <c r="A236" s="14">
        <v>1</v>
      </c>
      <c r="B236" s="14">
        <v>1</v>
      </c>
      <c r="C236" s="74" t="s">
        <v>77</v>
      </c>
      <c r="D236" s="74" t="s">
        <v>70</v>
      </c>
      <c r="E236" s="74" t="s">
        <v>70</v>
      </c>
      <c r="F236" s="74" t="s">
        <v>182</v>
      </c>
      <c r="G236" s="74" t="s">
        <v>77</v>
      </c>
      <c r="H236" s="74"/>
      <c r="I236" s="74"/>
      <c r="J236" s="74"/>
      <c r="K236" s="71" t="s">
        <v>295</v>
      </c>
      <c r="L236" s="15"/>
      <c r="M236" s="15"/>
      <c r="N236" s="15"/>
      <c r="O236" s="15">
        <f>+L236+M236-N236</f>
        <v>0</v>
      </c>
      <c r="P236" s="15"/>
      <c r="Q236" s="15"/>
      <c r="R236" s="15"/>
      <c r="S236" s="15"/>
      <c r="T236" s="15"/>
      <c r="U236" s="15"/>
      <c r="V236" s="114"/>
      <c r="W236" s="15"/>
      <c r="X236" s="173"/>
      <c r="Y236" s="88"/>
    </row>
    <row r="237" spans="1:25" s="1" customFormat="1" ht="22.5" customHeight="1" thickTop="1" thickBot="1" x14ac:dyDescent="0.3">
      <c r="A237" s="14">
        <v>1</v>
      </c>
      <c r="B237" s="14">
        <v>1</v>
      </c>
      <c r="C237" s="74" t="s">
        <v>77</v>
      </c>
      <c r="D237" s="74" t="s">
        <v>70</v>
      </c>
      <c r="E237" s="74" t="s">
        <v>70</v>
      </c>
      <c r="F237" s="74" t="s">
        <v>182</v>
      </c>
      <c r="G237" s="74" t="s">
        <v>79</v>
      </c>
      <c r="H237" s="74"/>
      <c r="I237" s="74"/>
      <c r="J237" s="74"/>
      <c r="K237" s="71" t="s">
        <v>296</v>
      </c>
      <c r="L237" s="15"/>
      <c r="M237" s="15"/>
      <c r="N237" s="15"/>
      <c r="O237" s="15">
        <f>+L237+M237-N237</f>
        <v>0</v>
      </c>
      <c r="P237" s="15"/>
      <c r="Q237" s="15"/>
      <c r="R237" s="15"/>
      <c r="S237" s="15"/>
      <c r="T237" s="15"/>
      <c r="U237" s="15"/>
      <c r="V237" s="114"/>
      <c r="W237" s="15"/>
      <c r="X237" s="173"/>
      <c r="Y237" s="88"/>
    </row>
    <row r="238" spans="1:25" s="1" customFormat="1" ht="22.5" customHeight="1" thickTop="1" thickBot="1" x14ac:dyDescent="0.3">
      <c r="A238" s="14">
        <v>1</v>
      </c>
      <c r="B238" s="14">
        <v>1</v>
      </c>
      <c r="C238" s="74" t="s">
        <v>77</v>
      </c>
      <c r="D238" s="74" t="s">
        <v>70</v>
      </c>
      <c r="E238" s="74" t="s">
        <v>70</v>
      </c>
      <c r="F238" s="74" t="s">
        <v>241</v>
      </c>
      <c r="G238" s="74"/>
      <c r="H238" s="74"/>
      <c r="I238" s="74"/>
      <c r="J238" s="74"/>
      <c r="K238" s="71" t="s">
        <v>297</v>
      </c>
      <c r="L238" s="15">
        <f>SUM(L239:L241)</f>
        <v>0</v>
      </c>
      <c r="M238" s="15">
        <f t="shared" ref="M238:U238" si="103">SUM(M239:M241)</f>
        <v>0</v>
      </c>
      <c r="N238" s="15">
        <f t="shared" si="103"/>
        <v>0</v>
      </c>
      <c r="O238" s="15">
        <f t="shared" si="103"/>
        <v>0</v>
      </c>
      <c r="P238" s="15">
        <f t="shared" si="103"/>
        <v>0</v>
      </c>
      <c r="Q238" s="15">
        <f t="shared" si="103"/>
        <v>0</v>
      </c>
      <c r="R238" s="15">
        <f t="shared" si="103"/>
        <v>0</v>
      </c>
      <c r="S238" s="15">
        <f t="shared" si="103"/>
        <v>0</v>
      </c>
      <c r="T238" s="15">
        <f t="shared" si="103"/>
        <v>0</v>
      </c>
      <c r="U238" s="15">
        <f t="shared" si="103"/>
        <v>0</v>
      </c>
      <c r="V238" s="114"/>
      <c r="W238" s="15"/>
      <c r="X238" s="173"/>
      <c r="Y238" s="88"/>
    </row>
    <row r="239" spans="1:25" s="1" customFormat="1" ht="22.5" customHeight="1" thickTop="1" thickBot="1" x14ac:dyDescent="0.3">
      <c r="A239" s="14">
        <v>1</v>
      </c>
      <c r="B239" s="14">
        <v>1</v>
      </c>
      <c r="C239" s="74" t="s">
        <v>77</v>
      </c>
      <c r="D239" s="74" t="s">
        <v>70</v>
      </c>
      <c r="E239" s="74" t="s">
        <v>70</v>
      </c>
      <c r="F239" s="74" t="s">
        <v>241</v>
      </c>
      <c r="G239" s="74" t="s">
        <v>66</v>
      </c>
      <c r="H239" s="74"/>
      <c r="I239" s="74"/>
      <c r="J239" s="74"/>
      <c r="K239" s="71" t="s">
        <v>298</v>
      </c>
      <c r="L239" s="15"/>
      <c r="M239" s="15"/>
      <c r="N239" s="15"/>
      <c r="O239" s="15">
        <f>+L239+M239-N239</f>
        <v>0</v>
      </c>
      <c r="P239" s="15"/>
      <c r="Q239" s="15"/>
      <c r="R239" s="15"/>
      <c r="S239" s="15"/>
      <c r="T239" s="15"/>
      <c r="U239" s="15"/>
      <c r="V239" s="114"/>
      <c r="W239" s="15"/>
      <c r="X239" s="173"/>
      <c r="Y239" s="88"/>
    </row>
    <row r="240" spans="1:25" s="1" customFormat="1" ht="22.5" customHeight="1" thickTop="1" thickBot="1" x14ac:dyDescent="0.3">
      <c r="A240" s="14">
        <v>1</v>
      </c>
      <c r="B240" s="14">
        <v>1</v>
      </c>
      <c r="C240" s="74" t="s">
        <v>77</v>
      </c>
      <c r="D240" s="74" t="s">
        <v>70</v>
      </c>
      <c r="E240" s="74" t="s">
        <v>70</v>
      </c>
      <c r="F240" s="74" t="s">
        <v>241</v>
      </c>
      <c r="G240" s="74" t="s">
        <v>77</v>
      </c>
      <c r="H240" s="74"/>
      <c r="I240" s="74"/>
      <c r="J240" s="74"/>
      <c r="K240" s="71" t="s">
        <v>299</v>
      </c>
      <c r="L240" s="15"/>
      <c r="M240" s="15"/>
      <c r="N240" s="15"/>
      <c r="O240" s="15">
        <f>+L240+M240-N240</f>
        <v>0</v>
      </c>
      <c r="P240" s="15"/>
      <c r="Q240" s="15"/>
      <c r="R240" s="15"/>
      <c r="S240" s="15"/>
      <c r="T240" s="15"/>
      <c r="U240" s="15"/>
      <c r="V240" s="114"/>
      <c r="W240" s="15"/>
      <c r="X240" s="173"/>
      <c r="Y240" s="88"/>
    </row>
    <row r="241" spans="1:25" s="1" customFormat="1" ht="22.5" customHeight="1" thickTop="1" thickBot="1" x14ac:dyDescent="0.3">
      <c r="A241" s="14">
        <v>1</v>
      </c>
      <c r="B241" s="14">
        <v>1</v>
      </c>
      <c r="C241" s="74" t="s">
        <v>77</v>
      </c>
      <c r="D241" s="74" t="s">
        <v>70</v>
      </c>
      <c r="E241" s="74" t="s">
        <v>70</v>
      </c>
      <c r="F241" s="74" t="s">
        <v>241</v>
      </c>
      <c r="G241" s="74" t="s">
        <v>79</v>
      </c>
      <c r="H241" s="74"/>
      <c r="I241" s="74"/>
      <c r="J241" s="74"/>
      <c r="K241" s="71" t="s">
        <v>300</v>
      </c>
      <c r="L241" s="15"/>
      <c r="M241" s="15"/>
      <c r="N241" s="15"/>
      <c r="O241" s="15">
        <f>+L241+M241-N241</f>
        <v>0</v>
      </c>
      <c r="P241" s="15"/>
      <c r="Q241" s="15"/>
      <c r="R241" s="15"/>
      <c r="S241" s="15"/>
      <c r="T241" s="15"/>
      <c r="U241" s="15"/>
      <c r="V241" s="114"/>
      <c r="W241" s="15"/>
      <c r="X241" s="173"/>
      <c r="Y241" s="88"/>
    </row>
    <row r="242" spans="1:25" s="1" customFormat="1" ht="22.5" customHeight="1" thickTop="1" thickBot="1" x14ac:dyDescent="0.3">
      <c r="A242" s="14">
        <v>1</v>
      </c>
      <c r="B242" s="14">
        <v>1</v>
      </c>
      <c r="C242" s="74" t="s">
        <v>77</v>
      </c>
      <c r="D242" s="74" t="s">
        <v>70</v>
      </c>
      <c r="E242" s="74" t="s">
        <v>70</v>
      </c>
      <c r="F242" s="74" t="s">
        <v>301</v>
      </c>
      <c r="G242" s="74"/>
      <c r="H242" s="74"/>
      <c r="I242" s="74"/>
      <c r="J242" s="74"/>
      <c r="K242" s="71" t="s">
        <v>302</v>
      </c>
      <c r="L242" s="15">
        <f>SUM(L243:L245)</f>
        <v>0</v>
      </c>
      <c r="M242" s="15">
        <f t="shared" ref="M242:U242" si="104">SUM(M243:M245)</f>
        <v>0</v>
      </c>
      <c r="N242" s="15">
        <f t="shared" si="104"/>
        <v>0</v>
      </c>
      <c r="O242" s="15">
        <f t="shared" si="104"/>
        <v>0</v>
      </c>
      <c r="P242" s="15">
        <f t="shared" si="104"/>
        <v>0</v>
      </c>
      <c r="Q242" s="15">
        <f t="shared" si="104"/>
        <v>0</v>
      </c>
      <c r="R242" s="15">
        <f t="shared" si="104"/>
        <v>0</v>
      </c>
      <c r="S242" s="15">
        <f t="shared" si="104"/>
        <v>0</v>
      </c>
      <c r="T242" s="15">
        <f t="shared" si="104"/>
        <v>0</v>
      </c>
      <c r="U242" s="15">
        <f t="shared" si="104"/>
        <v>0</v>
      </c>
      <c r="V242" s="114"/>
      <c r="W242" s="15"/>
      <c r="X242" s="173"/>
      <c r="Y242" s="88"/>
    </row>
    <row r="243" spans="1:25" s="1" customFormat="1" ht="22.5" customHeight="1" thickTop="1" thickBot="1" x14ac:dyDescent="0.3">
      <c r="A243" s="14">
        <v>1</v>
      </c>
      <c r="B243" s="14">
        <v>1</v>
      </c>
      <c r="C243" s="74" t="s">
        <v>77</v>
      </c>
      <c r="D243" s="74" t="s">
        <v>70</v>
      </c>
      <c r="E243" s="74" t="s">
        <v>70</v>
      </c>
      <c r="F243" s="74" t="s">
        <v>301</v>
      </c>
      <c r="G243" s="74" t="s">
        <v>66</v>
      </c>
      <c r="H243" s="74"/>
      <c r="I243" s="74"/>
      <c r="J243" s="74"/>
      <c r="K243" s="71" t="s">
        <v>303</v>
      </c>
      <c r="L243" s="15"/>
      <c r="M243" s="15"/>
      <c r="N243" s="15"/>
      <c r="O243" s="15">
        <f>+L243+M243-N243</f>
        <v>0</v>
      </c>
      <c r="P243" s="15"/>
      <c r="Q243" s="15"/>
      <c r="R243" s="15"/>
      <c r="S243" s="15"/>
      <c r="T243" s="15"/>
      <c r="U243" s="15"/>
      <c r="V243" s="114"/>
      <c r="W243" s="15"/>
      <c r="X243" s="173"/>
      <c r="Y243" s="88"/>
    </row>
    <row r="244" spans="1:25" s="1" customFormat="1" ht="22.5" customHeight="1" thickTop="1" thickBot="1" x14ac:dyDescent="0.3">
      <c r="A244" s="14">
        <v>1</v>
      </c>
      <c r="B244" s="14">
        <v>1</v>
      </c>
      <c r="C244" s="74" t="s">
        <v>77</v>
      </c>
      <c r="D244" s="74" t="s">
        <v>70</v>
      </c>
      <c r="E244" s="74" t="s">
        <v>70</v>
      </c>
      <c r="F244" s="74" t="s">
        <v>301</v>
      </c>
      <c r="G244" s="74" t="s">
        <v>77</v>
      </c>
      <c r="H244" s="74"/>
      <c r="I244" s="74"/>
      <c r="J244" s="74"/>
      <c r="K244" s="71" t="s">
        <v>304</v>
      </c>
      <c r="L244" s="15"/>
      <c r="M244" s="15"/>
      <c r="N244" s="15"/>
      <c r="O244" s="15">
        <f>+L244+M244-N244</f>
        <v>0</v>
      </c>
      <c r="P244" s="15"/>
      <c r="Q244" s="15"/>
      <c r="R244" s="15"/>
      <c r="S244" s="15"/>
      <c r="T244" s="15"/>
      <c r="U244" s="15"/>
      <c r="V244" s="114"/>
      <c r="W244" s="15"/>
      <c r="X244" s="173"/>
      <c r="Y244" s="88"/>
    </row>
    <row r="245" spans="1:25" s="1" customFormat="1" ht="22.5" customHeight="1" thickTop="1" thickBot="1" x14ac:dyDescent="0.3">
      <c r="A245" s="14">
        <v>1</v>
      </c>
      <c r="B245" s="14">
        <v>1</v>
      </c>
      <c r="C245" s="74" t="s">
        <v>77</v>
      </c>
      <c r="D245" s="74" t="s">
        <v>70</v>
      </c>
      <c r="E245" s="74" t="s">
        <v>70</v>
      </c>
      <c r="F245" s="74" t="s">
        <v>301</v>
      </c>
      <c r="G245" s="74" t="s">
        <v>79</v>
      </c>
      <c r="H245" s="74"/>
      <c r="I245" s="74"/>
      <c r="J245" s="74"/>
      <c r="K245" s="71" t="s">
        <v>305</v>
      </c>
      <c r="L245" s="15"/>
      <c r="M245" s="15"/>
      <c r="N245" s="15"/>
      <c r="O245" s="15">
        <f>+L245+M245-N245</f>
        <v>0</v>
      </c>
      <c r="P245" s="15"/>
      <c r="Q245" s="15"/>
      <c r="R245" s="15"/>
      <c r="S245" s="15"/>
      <c r="T245" s="15"/>
      <c r="U245" s="15"/>
      <c r="V245" s="114"/>
      <c r="W245" s="15"/>
      <c r="X245" s="173"/>
      <c r="Y245" s="88"/>
    </row>
    <row r="246" spans="1:25" s="1" customFormat="1" ht="22.5" customHeight="1" thickTop="1" thickBot="1" x14ac:dyDescent="0.3">
      <c r="A246" s="14">
        <v>1</v>
      </c>
      <c r="B246" s="14">
        <v>1</v>
      </c>
      <c r="C246" s="74" t="s">
        <v>77</v>
      </c>
      <c r="D246" s="74" t="s">
        <v>70</v>
      </c>
      <c r="E246" s="74" t="s">
        <v>81</v>
      </c>
      <c r="F246" s="74"/>
      <c r="G246" s="74"/>
      <c r="H246" s="74"/>
      <c r="I246" s="74"/>
      <c r="J246" s="74"/>
      <c r="K246" s="71" t="s">
        <v>306</v>
      </c>
      <c r="L246" s="15">
        <f>+L247+L265+L278</f>
        <v>0</v>
      </c>
      <c r="M246" s="15">
        <f t="shared" ref="M246:U246" si="105">+M247+M265+M278</f>
        <v>0</v>
      </c>
      <c r="N246" s="15">
        <f t="shared" si="105"/>
        <v>0</v>
      </c>
      <c r="O246" s="15">
        <f t="shared" si="105"/>
        <v>0</v>
      </c>
      <c r="P246" s="15">
        <f t="shared" si="105"/>
        <v>0</v>
      </c>
      <c r="Q246" s="15">
        <f t="shared" si="105"/>
        <v>0</v>
      </c>
      <c r="R246" s="15">
        <f t="shared" si="105"/>
        <v>0</v>
      </c>
      <c r="S246" s="15">
        <f t="shared" si="105"/>
        <v>0</v>
      </c>
      <c r="T246" s="15">
        <f t="shared" si="105"/>
        <v>0</v>
      </c>
      <c r="U246" s="15">
        <f t="shared" si="105"/>
        <v>0</v>
      </c>
      <c r="V246" s="114"/>
      <c r="W246" s="15"/>
      <c r="X246" s="173"/>
      <c r="Y246" s="88"/>
    </row>
    <row r="247" spans="1:25" s="1" customFormat="1" ht="22.5" customHeight="1" thickTop="1" thickBot="1" x14ac:dyDescent="0.3">
      <c r="A247" s="14">
        <v>1</v>
      </c>
      <c r="B247" s="14">
        <v>1</v>
      </c>
      <c r="C247" s="74" t="s">
        <v>77</v>
      </c>
      <c r="D247" s="74" t="s">
        <v>70</v>
      </c>
      <c r="E247" s="74" t="s">
        <v>81</v>
      </c>
      <c r="F247" s="74" t="s">
        <v>157</v>
      </c>
      <c r="G247" s="74"/>
      <c r="H247" s="74"/>
      <c r="I247" s="74"/>
      <c r="J247" s="74"/>
      <c r="K247" s="71" t="s">
        <v>307</v>
      </c>
      <c r="L247" s="15">
        <f>+L248+L252+L256</f>
        <v>0</v>
      </c>
      <c r="M247" s="15">
        <f t="shared" ref="M247:U247" si="106">+M248+M252+M256</f>
        <v>0</v>
      </c>
      <c r="N247" s="15">
        <f t="shared" si="106"/>
        <v>0</v>
      </c>
      <c r="O247" s="15">
        <f t="shared" si="106"/>
        <v>0</v>
      </c>
      <c r="P247" s="15">
        <f t="shared" si="106"/>
        <v>0</v>
      </c>
      <c r="Q247" s="15">
        <f t="shared" si="106"/>
        <v>0</v>
      </c>
      <c r="R247" s="15">
        <f t="shared" si="106"/>
        <v>0</v>
      </c>
      <c r="S247" s="15">
        <f t="shared" si="106"/>
        <v>0</v>
      </c>
      <c r="T247" s="15">
        <f t="shared" si="106"/>
        <v>0</v>
      </c>
      <c r="U247" s="15">
        <f t="shared" si="106"/>
        <v>0</v>
      </c>
      <c r="V247" s="114"/>
      <c r="W247" s="15"/>
      <c r="X247" s="173"/>
      <c r="Y247" s="88"/>
    </row>
    <row r="248" spans="1:25" s="1" customFormat="1" ht="22.5" customHeight="1" thickTop="1" thickBot="1" x14ac:dyDescent="0.3">
      <c r="A248" s="14">
        <v>1</v>
      </c>
      <c r="B248" s="14">
        <v>1</v>
      </c>
      <c r="C248" s="74" t="s">
        <v>77</v>
      </c>
      <c r="D248" s="74" t="s">
        <v>70</v>
      </c>
      <c r="E248" s="74" t="s">
        <v>81</v>
      </c>
      <c r="F248" s="74" t="s">
        <v>157</v>
      </c>
      <c r="G248" s="74" t="s">
        <v>70</v>
      </c>
      <c r="H248" s="74"/>
      <c r="I248" s="74"/>
      <c r="J248" s="74"/>
      <c r="K248" s="71" t="s">
        <v>308</v>
      </c>
      <c r="L248" s="15">
        <f>SUM(L249:L251)</f>
        <v>0</v>
      </c>
      <c r="M248" s="15">
        <f t="shared" ref="M248:U248" si="107">SUM(M249:M251)</f>
        <v>0</v>
      </c>
      <c r="N248" s="15">
        <f t="shared" si="107"/>
        <v>0</v>
      </c>
      <c r="O248" s="15">
        <f t="shared" si="107"/>
        <v>0</v>
      </c>
      <c r="P248" s="15">
        <f t="shared" si="107"/>
        <v>0</v>
      </c>
      <c r="Q248" s="15">
        <f t="shared" si="107"/>
        <v>0</v>
      </c>
      <c r="R248" s="15">
        <f t="shared" si="107"/>
        <v>0</v>
      </c>
      <c r="S248" s="15">
        <f t="shared" si="107"/>
        <v>0</v>
      </c>
      <c r="T248" s="15">
        <f t="shared" si="107"/>
        <v>0</v>
      </c>
      <c r="U248" s="15">
        <f t="shared" si="107"/>
        <v>0</v>
      </c>
      <c r="V248" s="114"/>
      <c r="W248" s="15"/>
      <c r="X248" s="173"/>
      <c r="Y248" s="88"/>
    </row>
    <row r="249" spans="1:25" s="1" customFormat="1" ht="22.5" customHeight="1" thickTop="1" thickBot="1" x14ac:dyDescent="0.3">
      <c r="A249" s="14">
        <v>1</v>
      </c>
      <c r="B249" s="14">
        <v>1</v>
      </c>
      <c r="C249" s="74" t="s">
        <v>77</v>
      </c>
      <c r="D249" s="74" t="s">
        <v>70</v>
      </c>
      <c r="E249" s="74" t="s">
        <v>81</v>
      </c>
      <c r="F249" s="74" t="s">
        <v>157</v>
      </c>
      <c r="G249" s="74" t="s">
        <v>70</v>
      </c>
      <c r="H249" s="74" t="s">
        <v>66</v>
      </c>
      <c r="I249" s="74"/>
      <c r="J249" s="74"/>
      <c r="K249" s="71" t="s">
        <v>309</v>
      </c>
      <c r="L249" s="15"/>
      <c r="M249" s="15"/>
      <c r="N249" s="15"/>
      <c r="O249" s="15">
        <f>+L249+M249-N249</f>
        <v>0</v>
      </c>
      <c r="P249" s="15"/>
      <c r="Q249" s="15"/>
      <c r="R249" s="15"/>
      <c r="S249" s="15"/>
      <c r="T249" s="15"/>
      <c r="U249" s="15"/>
      <c r="V249" s="114"/>
      <c r="W249" s="15"/>
      <c r="X249" s="173"/>
      <c r="Y249" s="88"/>
    </row>
    <row r="250" spans="1:25" s="1" customFormat="1" ht="22.5" customHeight="1" thickTop="1" thickBot="1" x14ac:dyDescent="0.3">
      <c r="A250" s="14">
        <v>1</v>
      </c>
      <c r="B250" s="14">
        <v>1</v>
      </c>
      <c r="C250" s="74" t="s">
        <v>77</v>
      </c>
      <c r="D250" s="74" t="s">
        <v>70</v>
      </c>
      <c r="E250" s="74" t="s">
        <v>81</v>
      </c>
      <c r="F250" s="74" t="s">
        <v>157</v>
      </c>
      <c r="G250" s="74" t="s">
        <v>70</v>
      </c>
      <c r="H250" s="74" t="s">
        <v>77</v>
      </c>
      <c r="I250" s="74"/>
      <c r="J250" s="74"/>
      <c r="K250" s="71" t="s">
        <v>310</v>
      </c>
      <c r="L250" s="15"/>
      <c r="M250" s="15"/>
      <c r="N250" s="15"/>
      <c r="O250" s="15">
        <f>+L250+M250-N250</f>
        <v>0</v>
      </c>
      <c r="P250" s="15"/>
      <c r="Q250" s="15"/>
      <c r="R250" s="15"/>
      <c r="S250" s="15"/>
      <c r="T250" s="15"/>
      <c r="U250" s="15"/>
      <c r="V250" s="114"/>
      <c r="W250" s="15"/>
      <c r="X250" s="173"/>
      <c r="Y250" s="88"/>
    </row>
    <row r="251" spans="1:25" s="1" customFormat="1" ht="22.5" customHeight="1" thickTop="1" thickBot="1" x14ac:dyDescent="0.3">
      <c r="A251" s="14">
        <v>1</v>
      </c>
      <c r="B251" s="14">
        <v>1</v>
      </c>
      <c r="C251" s="74" t="s">
        <v>77</v>
      </c>
      <c r="D251" s="74" t="s">
        <v>70</v>
      </c>
      <c r="E251" s="74" t="s">
        <v>81</v>
      </c>
      <c r="F251" s="74" t="s">
        <v>157</v>
      </c>
      <c r="G251" s="74" t="s">
        <v>70</v>
      </c>
      <c r="H251" s="74" t="s">
        <v>79</v>
      </c>
      <c r="I251" s="74"/>
      <c r="J251" s="74"/>
      <c r="K251" s="71" t="s">
        <v>311</v>
      </c>
      <c r="L251" s="15"/>
      <c r="M251" s="15"/>
      <c r="N251" s="15"/>
      <c r="O251" s="15">
        <f>+L251+M251-N251</f>
        <v>0</v>
      </c>
      <c r="P251" s="15"/>
      <c r="Q251" s="15"/>
      <c r="R251" s="15"/>
      <c r="S251" s="15"/>
      <c r="T251" s="15"/>
      <c r="U251" s="15"/>
      <c r="V251" s="114"/>
      <c r="W251" s="15"/>
      <c r="X251" s="173"/>
      <c r="Y251" s="88"/>
    </row>
    <row r="252" spans="1:25" s="1" customFormat="1" ht="22.5" customHeight="1" thickTop="1" thickBot="1" x14ac:dyDescent="0.3">
      <c r="A252" s="14">
        <v>1</v>
      </c>
      <c r="B252" s="14">
        <v>1</v>
      </c>
      <c r="C252" s="74" t="s">
        <v>77</v>
      </c>
      <c r="D252" s="74" t="s">
        <v>70</v>
      </c>
      <c r="E252" s="74" t="s">
        <v>81</v>
      </c>
      <c r="F252" s="74" t="s">
        <v>157</v>
      </c>
      <c r="G252" s="74" t="s">
        <v>81</v>
      </c>
      <c r="H252" s="74"/>
      <c r="I252" s="74"/>
      <c r="J252" s="74"/>
      <c r="K252" s="71" t="s">
        <v>312</v>
      </c>
      <c r="L252" s="15">
        <f>SUM(L253:L255)</f>
        <v>0</v>
      </c>
      <c r="M252" s="15">
        <f t="shared" ref="M252:U252" si="108">SUM(M253:M255)</f>
        <v>0</v>
      </c>
      <c r="N252" s="15">
        <f t="shared" si="108"/>
        <v>0</v>
      </c>
      <c r="O252" s="15">
        <f t="shared" si="108"/>
        <v>0</v>
      </c>
      <c r="P252" s="15">
        <f t="shared" si="108"/>
        <v>0</v>
      </c>
      <c r="Q252" s="15">
        <f t="shared" si="108"/>
        <v>0</v>
      </c>
      <c r="R252" s="15">
        <f t="shared" si="108"/>
        <v>0</v>
      </c>
      <c r="S252" s="15">
        <f t="shared" si="108"/>
        <v>0</v>
      </c>
      <c r="T252" s="15">
        <f t="shared" si="108"/>
        <v>0</v>
      </c>
      <c r="U252" s="15">
        <f t="shared" si="108"/>
        <v>0</v>
      </c>
      <c r="V252" s="114"/>
      <c r="W252" s="15"/>
      <c r="X252" s="173"/>
      <c r="Y252" s="88"/>
    </row>
    <row r="253" spans="1:25" s="1" customFormat="1" ht="22.5" customHeight="1" thickTop="1" thickBot="1" x14ac:dyDescent="0.3">
      <c r="A253" s="14">
        <v>1</v>
      </c>
      <c r="B253" s="14">
        <v>1</v>
      </c>
      <c r="C253" s="74" t="s">
        <v>77</v>
      </c>
      <c r="D253" s="74" t="s">
        <v>70</v>
      </c>
      <c r="E253" s="74" t="s">
        <v>81</v>
      </c>
      <c r="F253" s="74" t="s">
        <v>157</v>
      </c>
      <c r="G253" s="74" t="s">
        <v>81</v>
      </c>
      <c r="H253" s="74" t="s">
        <v>66</v>
      </c>
      <c r="I253" s="74"/>
      <c r="J253" s="74"/>
      <c r="K253" s="71" t="s">
        <v>313</v>
      </c>
      <c r="L253" s="15"/>
      <c r="M253" s="15"/>
      <c r="N253" s="15"/>
      <c r="O253" s="15">
        <f>+L253+M253-N253</f>
        <v>0</v>
      </c>
      <c r="P253" s="15"/>
      <c r="Q253" s="15"/>
      <c r="R253" s="15"/>
      <c r="S253" s="15"/>
      <c r="T253" s="15"/>
      <c r="U253" s="15"/>
      <c r="V253" s="114"/>
      <c r="W253" s="15"/>
      <c r="X253" s="173"/>
      <c r="Y253" s="88"/>
    </row>
    <row r="254" spans="1:25" s="1" customFormat="1" ht="22.5" customHeight="1" thickTop="1" thickBot="1" x14ac:dyDescent="0.3">
      <c r="A254" s="14">
        <v>1</v>
      </c>
      <c r="B254" s="14">
        <v>1</v>
      </c>
      <c r="C254" s="74" t="s">
        <v>77</v>
      </c>
      <c r="D254" s="74" t="s">
        <v>70</v>
      </c>
      <c r="E254" s="74" t="s">
        <v>81</v>
      </c>
      <c r="F254" s="74" t="s">
        <v>157</v>
      </c>
      <c r="G254" s="74" t="s">
        <v>81</v>
      </c>
      <c r="H254" s="74" t="s">
        <v>77</v>
      </c>
      <c r="I254" s="74"/>
      <c r="J254" s="74"/>
      <c r="K254" s="71" t="s">
        <v>314</v>
      </c>
      <c r="L254" s="15"/>
      <c r="M254" s="15"/>
      <c r="N254" s="15"/>
      <c r="O254" s="15">
        <f>+L254+M254-N254</f>
        <v>0</v>
      </c>
      <c r="P254" s="15"/>
      <c r="Q254" s="15"/>
      <c r="R254" s="15"/>
      <c r="S254" s="15"/>
      <c r="T254" s="15"/>
      <c r="U254" s="15"/>
      <c r="V254" s="114"/>
      <c r="W254" s="15"/>
      <c r="X254" s="173"/>
      <c r="Y254" s="88"/>
    </row>
    <row r="255" spans="1:25" s="1" customFormat="1" ht="22.5" customHeight="1" thickTop="1" thickBot="1" x14ac:dyDescent="0.3">
      <c r="A255" s="14">
        <v>1</v>
      </c>
      <c r="B255" s="14">
        <v>1</v>
      </c>
      <c r="C255" s="74" t="s">
        <v>77</v>
      </c>
      <c r="D255" s="74" t="s">
        <v>70</v>
      </c>
      <c r="E255" s="74" t="s">
        <v>81</v>
      </c>
      <c r="F255" s="74" t="s">
        <v>157</v>
      </c>
      <c r="G255" s="74" t="s">
        <v>81</v>
      </c>
      <c r="H255" s="74" t="s">
        <v>79</v>
      </c>
      <c r="I255" s="74"/>
      <c r="J255" s="74"/>
      <c r="K255" s="71" t="s">
        <v>315</v>
      </c>
      <c r="L255" s="15"/>
      <c r="M255" s="15"/>
      <c r="N255" s="15"/>
      <c r="O255" s="15">
        <f>+L255+M255-N255</f>
        <v>0</v>
      </c>
      <c r="P255" s="15"/>
      <c r="Q255" s="15"/>
      <c r="R255" s="15"/>
      <c r="S255" s="15"/>
      <c r="T255" s="15"/>
      <c r="U255" s="15"/>
      <c r="V255" s="114"/>
      <c r="W255" s="15"/>
      <c r="X255" s="173"/>
      <c r="Y255" s="88"/>
    </row>
    <row r="256" spans="1:25" ht="22.5" customHeight="1" thickTop="1" thickBot="1" x14ac:dyDescent="0.3">
      <c r="A256" s="14">
        <v>1</v>
      </c>
      <c r="B256" s="14">
        <v>1</v>
      </c>
      <c r="C256" s="74" t="s">
        <v>77</v>
      </c>
      <c r="D256" s="74" t="s">
        <v>70</v>
      </c>
      <c r="E256" s="74" t="s">
        <v>81</v>
      </c>
      <c r="F256" s="74" t="s">
        <v>157</v>
      </c>
      <c r="G256" s="74" t="s">
        <v>155</v>
      </c>
      <c r="H256" s="74"/>
      <c r="I256" s="74"/>
      <c r="J256" s="74"/>
      <c r="K256" s="71" t="s">
        <v>316</v>
      </c>
      <c r="L256" s="16">
        <f>+L257+L261</f>
        <v>0</v>
      </c>
      <c r="M256" s="16">
        <f t="shared" ref="M256:U256" si="109">+M257+M261</f>
        <v>0</v>
      </c>
      <c r="N256" s="16">
        <f t="shared" si="109"/>
        <v>0</v>
      </c>
      <c r="O256" s="16">
        <f t="shared" si="109"/>
        <v>0</v>
      </c>
      <c r="P256" s="16">
        <f t="shared" si="109"/>
        <v>0</v>
      </c>
      <c r="Q256" s="16">
        <f t="shared" si="109"/>
        <v>0</v>
      </c>
      <c r="R256" s="16">
        <f t="shared" si="109"/>
        <v>0</v>
      </c>
      <c r="S256" s="16">
        <f t="shared" si="109"/>
        <v>0</v>
      </c>
      <c r="T256" s="16">
        <f t="shared" si="109"/>
        <v>0</v>
      </c>
      <c r="U256" s="16">
        <f t="shared" si="109"/>
        <v>0</v>
      </c>
      <c r="V256" s="114"/>
      <c r="W256" s="16"/>
      <c r="X256" s="173"/>
      <c r="Y256" s="88"/>
    </row>
    <row r="257" spans="1:25" ht="22.5" customHeight="1" thickTop="1" thickBot="1" x14ac:dyDescent="0.3">
      <c r="A257" s="14">
        <v>1</v>
      </c>
      <c r="B257" s="14">
        <v>1</v>
      </c>
      <c r="C257" s="74" t="s">
        <v>77</v>
      </c>
      <c r="D257" s="74" t="s">
        <v>70</v>
      </c>
      <c r="E257" s="74" t="s">
        <v>81</v>
      </c>
      <c r="F257" s="74" t="s">
        <v>157</v>
      </c>
      <c r="G257" s="74" t="s">
        <v>155</v>
      </c>
      <c r="H257" s="74" t="s">
        <v>70</v>
      </c>
      <c r="I257" s="74"/>
      <c r="J257" s="74"/>
      <c r="K257" s="71" t="s">
        <v>317</v>
      </c>
      <c r="L257" s="16">
        <f>SUM(L258:L260)</f>
        <v>0</v>
      </c>
      <c r="M257" s="16">
        <f t="shared" ref="M257:U257" si="110">SUM(M258:M260)</f>
        <v>0</v>
      </c>
      <c r="N257" s="16">
        <f t="shared" si="110"/>
        <v>0</v>
      </c>
      <c r="O257" s="16">
        <f t="shared" si="110"/>
        <v>0</v>
      </c>
      <c r="P257" s="16">
        <f t="shared" si="110"/>
        <v>0</v>
      </c>
      <c r="Q257" s="16">
        <f t="shared" si="110"/>
        <v>0</v>
      </c>
      <c r="R257" s="16">
        <f t="shared" si="110"/>
        <v>0</v>
      </c>
      <c r="S257" s="16">
        <f t="shared" si="110"/>
        <v>0</v>
      </c>
      <c r="T257" s="16">
        <f t="shared" si="110"/>
        <v>0</v>
      </c>
      <c r="U257" s="16">
        <f t="shared" si="110"/>
        <v>0</v>
      </c>
      <c r="V257" s="114"/>
      <c r="W257" s="16"/>
      <c r="X257" s="173"/>
      <c r="Y257" s="88"/>
    </row>
    <row r="258" spans="1:25" ht="22.5" customHeight="1" thickTop="1" thickBot="1" x14ac:dyDescent="0.3">
      <c r="A258" s="14">
        <v>1</v>
      </c>
      <c r="B258" s="14">
        <v>1</v>
      </c>
      <c r="C258" s="74" t="s">
        <v>77</v>
      </c>
      <c r="D258" s="74" t="s">
        <v>70</v>
      </c>
      <c r="E258" s="74" t="s">
        <v>81</v>
      </c>
      <c r="F258" s="74" t="s">
        <v>157</v>
      </c>
      <c r="G258" s="74" t="s">
        <v>155</v>
      </c>
      <c r="H258" s="74" t="s">
        <v>70</v>
      </c>
      <c r="I258" s="74" t="s">
        <v>66</v>
      </c>
      <c r="J258" s="74"/>
      <c r="K258" s="71" t="s">
        <v>318</v>
      </c>
      <c r="L258" s="16"/>
      <c r="M258" s="16"/>
      <c r="N258" s="16"/>
      <c r="O258" s="15">
        <f>+L258+M258-N258</f>
        <v>0</v>
      </c>
      <c r="P258" s="16"/>
      <c r="Q258" s="16"/>
      <c r="R258" s="16"/>
      <c r="S258" s="16"/>
      <c r="T258" s="16"/>
      <c r="U258" s="16"/>
      <c r="V258" s="114"/>
      <c r="W258" s="16"/>
      <c r="X258" s="173"/>
      <c r="Y258" s="88"/>
    </row>
    <row r="259" spans="1:25" ht="22.5" customHeight="1" thickTop="1" thickBot="1" x14ac:dyDescent="0.3">
      <c r="A259" s="14">
        <v>1</v>
      </c>
      <c r="B259" s="14">
        <v>1</v>
      </c>
      <c r="C259" s="74" t="s">
        <v>77</v>
      </c>
      <c r="D259" s="74" t="s">
        <v>70</v>
      </c>
      <c r="E259" s="74" t="s">
        <v>81</v>
      </c>
      <c r="F259" s="74" t="s">
        <v>157</v>
      </c>
      <c r="G259" s="74" t="s">
        <v>155</v>
      </c>
      <c r="H259" s="74" t="s">
        <v>70</v>
      </c>
      <c r="I259" s="74" t="s">
        <v>77</v>
      </c>
      <c r="J259" s="74"/>
      <c r="K259" s="71" t="s">
        <v>319</v>
      </c>
      <c r="L259" s="16"/>
      <c r="M259" s="16"/>
      <c r="N259" s="16"/>
      <c r="O259" s="15">
        <f>+L259+M259-N259</f>
        <v>0</v>
      </c>
      <c r="P259" s="16"/>
      <c r="Q259" s="16"/>
      <c r="R259" s="16"/>
      <c r="S259" s="16"/>
      <c r="T259" s="16"/>
      <c r="U259" s="16"/>
      <c r="V259" s="114"/>
      <c r="W259" s="16"/>
      <c r="X259" s="173"/>
      <c r="Y259" s="88"/>
    </row>
    <row r="260" spans="1:25" ht="22.5" customHeight="1" thickTop="1" thickBot="1" x14ac:dyDescent="0.3">
      <c r="A260" s="14">
        <v>1</v>
      </c>
      <c r="B260" s="14">
        <v>1</v>
      </c>
      <c r="C260" s="74" t="s">
        <v>77</v>
      </c>
      <c r="D260" s="74" t="s">
        <v>70</v>
      </c>
      <c r="E260" s="74" t="s">
        <v>81</v>
      </c>
      <c r="F260" s="74" t="s">
        <v>157</v>
      </c>
      <c r="G260" s="74" t="s">
        <v>155</v>
      </c>
      <c r="H260" s="74" t="s">
        <v>70</v>
      </c>
      <c r="I260" s="74" t="s">
        <v>79</v>
      </c>
      <c r="J260" s="74"/>
      <c r="K260" s="71" t="s">
        <v>320</v>
      </c>
      <c r="L260" s="16"/>
      <c r="M260" s="16"/>
      <c r="N260" s="16"/>
      <c r="O260" s="15">
        <f>+L260+M260-N260</f>
        <v>0</v>
      </c>
      <c r="P260" s="16"/>
      <c r="Q260" s="16"/>
      <c r="R260" s="16"/>
      <c r="S260" s="16"/>
      <c r="T260" s="16"/>
      <c r="U260" s="16"/>
      <c r="V260" s="114"/>
      <c r="W260" s="16"/>
      <c r="X260" s="173"/>
      <c r="Y260" s="88"/>
    </row>
    <row r="261" spans="1:25" ht="22.5" customHeight="1" thickTop="1" thickBot="1" x14ac:dyDescent="0.3">
      <c r="A261" s="14">
        <v>1</v>
      </c>
      <c r="B261" s="14">
        <v>1</v>
      </c>
      <c r="C261" s="74" t="s">
        <v>77</v>
      </c>
      <c r="D261" s="74" t="s">
        <v>70</v>
      </c>
      <c r="E261" s="74" t="s">
        <v>81</v>
      </c>
      <c r="F261" s="74" t="s">
        <v>157</v>
      </c>
      <c r="G261" s="74" t="s">
        <v>155</v>
      </c>
      <c r="H261" s="74" t="s">
        <v>81</v>
      </c>
      <c r="I261" s="74"/>
      <c r="J261" s="74"/>
      <c r="K261" s="71" t="s">
        <v>321</v>
      </c>
      <c r="L261" s="16">
        <f>SUM(L262:L264)</f>
        <v>0</v>
      </c>
      <c r="M261" s="16">
        <f t="shared" ref="M261:U261" si="111">SUM(M262:M264)</f>
        <v>0</v>
      </c>
      <c r="N261" s="16">
        <f t="shared" si="111"/>
        <v>0</v>
      </c>
      <c r="O261" s="16">
        <f t="shared" si="111"/>
        <v>0</v>
      </c>
      <c r="P261" s="16">
        <f t="shared" si="111"/>
        <v>0</v>
      </c>
      <c r="Q261" s="16">
        <f t="shared" si="111"/>
        <v>0</v>
      </c>
      <c r="R261" s="16">
        <f t="shared" si="111"/>
        <v>0</v>
      </c>
      <c r="S261" s="16">
        <f t="shared" si="111"/>
        <v>0</v>
      </c>
      <c r="T261" s="16">
        <f t="shared" si="111"/>
        <v>0</v>
      </c>
      <c r="U261" s="16">
        <f t="shared" si="111"/>
        <v>0</v>
      </c>
      <c r="V261" s="114"/>
      <c r="W261" s="16"/>
      <c r="X261" s="173"/>
      <c r="Y261" s="88"/>
    </row>
    <row r="262" spans="1:25" ht="22.5" customHeight="1" thickTop="1" thickBot="1" x14ac:dyDescent="0.3">
      <c r="A262" s="14">
        <v>1</v>
      </c>
      <c r="B262" s="14">
        <v>1</v>
      </c>
      <c r="C262" s="74" t="s">
        <v>77</v>
      </c>
      <c r="D262" s="74" t="s">
        <v>70</v>
      </c>
      <c r="E262" s="74" t="s">
        <v>81</v>
      </c>
      <c r="F262" s="74" t="s">
        <v>157</v>
      </c>
      <c r="G262" s="74" t="s">
        <v>155</v>
      </c>
      <c r="H262" s="74" t="s">
        <v>81</v>
      </c>
      <c r="I262" s="74" t="s">
        <v>66</v>
      </c>
      <c r="J262" s="74"/>
      <c r="K262" s="71" t="s">
        <v>322</v>
      </c>
      <c r="L262" s="16"/>
      <c r="M262" s="16"/>
      <c r="N262" s="16"/>
      <c r="O262" s="15">
        <f>+L262+M262-N262</f>
        <v>0</v>
      </c>
      <c r="P262" s="16"/>
      <c r="Q262" s="16"/>
      <c r="R262" s="16"/>
      <c r="S262" s="16"/>
      <c r="T262" s="16"/>
      <c r="U262" s="16"/>
      <c r="V262" s="114"/>
      <c r="W262" s="16"/>
      <c r="X262" s="173"/>
      <c r="Y262" s="88"/>
    </row>
    <row r="263" spans="1:25" ht="22.5" customHeight="1" thickTop="1" thickBot="1" x14ac:dyDescent="0.3">
      <c r="A263" s="14">
        <v>1</v>
      </c>
      <c r="B263" s="14">
        <v>1</v>
      </c>
      <c r="C263" s="74" t="s">
        <v>77</v>
      </c>
      <c r="D263" s="74" t="s">
        <v>70</v>
      </c>
      <c r="E263" s="74" t="s">
        <v>81</v>
      </c>
      <c r="F263" s="74" t="s">
        <v>157</v>
      </c>
      <c r="G263" s="74" t="s">
        <v>155</v>
      </c>
      <c r="H263" s="74" t="s">
        <v>81</v>
      </c>
      <c r="I263" s="74" t="s">
        <v>77</v>
      </c>
      <c r="J263" s="74"/>
      <c r="K263" s="71" t="s">
        <v>323</v>
      </c>
      <c r="L263" s="16"/>
      <c r="M263" s="16"/>
      <c r="N263" s="16"/>
      <c r="O263" s="15">
        <f>+L263+M263-N263</f>
        <v>0</v>
      </c>
      <c r="P263" s="16"/>
      <c r="Q263" s="16"/>
      <c r="R263" s="16"/>
      <c r="S263" s="16"/>
      <c r="T263" s="16"/>
      <c r="U263" s="16"/>
      <c r="V263" s="114"/>
      <c r="W263" s="16"/>
      <c r="X263" s="173"/>
      <c r="Y263" s="88"/>
    </row>
    <row r="264" spans="1:25" ht="22.5" customHeight="1" thickTop="1" thickBot="1" x14ac:dyDescent="0.3">
      <c r="A264" s="14">
        <v>1</v>
      </c>
      <c r="B264" s="14">
        <v>1</v>
      </c>
      <c r="C264" s="74" t="s">
        <v>77</v>
      </c>
      <c r="D264" s="74" t="s">
        <v>70</v>
      </c>
      <c r="E264" s="74" t="s">
        <v>81</v>
      </c>
      <c r="F264" s="74" t="s">
        <v>157</v>
      </c>
      <c r="G264" s="74" t="s">
        <v>155</v>
      </c>
      <c r="H264" s="74" t="s">
        <v>81</v>
      </c>
      <c r="I264" s="74" t="s">
        <v>79</v>
      </c>
      <c r="J264" s="74"/>
      <c r="K264" s="71" t="s">
        <v>324</v>
      </c>
      <c r="L264" s="16"/>
      <c r="M264" s="16"/>
      <c r="N264" s="16"/>
      <c r="O264" s="15">
        <f>+L264+M264-N264</f>
        <v>0</v>
      </c>
      <c r="P264" s="16"/>
      <c r="Q264" s="16"/>
      <c r="R264" s="16"/>
      <c r="S264" s="16"/>
      <c r="T264" s="16"/>
      <c r="U264" s="16"/>
      <c r="V264" s="114"/>
      <c r="W264" s="16"/>
      <c r="X264" s="173"/>
      <c r="Y264" s="88"/>
    </row>
    <row r="265" spans="1:25" ht="22.5" customHeight="1" thickTop="1" thickBot="1" x14ac:dyDescent="0.3">
      <c r="A265" s="14">
        <v>1</v>
      </c>
      <c r="B265" s="14">
        <v>1</v>
      </c>
      <c r="C265" s="74" t="s">
        <v>77</v>
      </c>
      <c r="D265" s="74" t="s">
        <v>70</v>
      </c>
      <c r="E265" s="74" t="s">
        <v>81</v>
      </c>
      <c r="F265" s="74" t="s">
        <v>182</v>
      </c>
      <c r="G265" s="74"/>
      <c r="H265" s="74"/>
      <c r="I265" s="74"/>
      <c r="J265" s="74"/>
      <c r="K265" s="71" t="s">
        <v>325</v>
      </c>
      <c r="L265" s="16">
        <f>+L266+L270+L274</f>
        <v>0</v>
      </c>
      <c r="M265" s="16">
        <f t="shared" ref="M265:U265" si="112">+M266+M270+M274</f>
        <v>0</v>
      </c>
      <c r="N265" s="16">
        <f t="shared" si="112"/>
        <v>0</v>
      </c>
      <c r="O265" s="16">
        <f t="shared" si="112"/>
        <v>0</v>
      </c>
      <c r="P265" s="16">
        <f t="shared" si="112"/>
        <v>0</v>
      </c>
      <c r="Q265" s="16">
        <f t="shared" si="112"/>
        <v>0</v>
      </c>
      <c r="R265" s="16">
        <f t="shared" si="112"/>
        <v>0</v>
      </c>
      <c r="S265" s="16">
        <f t="shared" si="112"/>
        <v>0</v>
      </c>
      <c r="T265" s="16">
        <f t="shared" si="112"/>
        <v>0</v>
      </c>
      <c r="U265" s="16">
        <f t="shared" si="112"/>
        <v>0</v>
      </c>
      <c r="V265" s="114"/>
      <c r="W265" s="16"/>
      <c r="X265" s="173"/>
      <c r="Y265" s="88"/>
    </row>
    <row r="266" spans="1:25" ht="22.5" customHeight="1" thickTop="1" thickBot="1" x14ac:dyDescent="0.3">
      <c r="A266" s="14">
        <v>1</v>
      </c>
      <c r="B266" s="14">
        <v>1</v>
      </c>
      <c r="C266" s="74" t="s">
        <v>77</v>
      </c>
      <c r="D266" s="74" t="s">
        <v>70</v>
      </c>
      <c r="E266" s="74" t="s">
        <v>81</v>
      </c>
      <c r="F266" s="74" t="s">
        <v>182</v>
      </c>
      <c r="G266" s="74" t="s">
        <v>70</v>
      </c>
      <c r="H266" s="74"/>
      <c r="I266" s="74"/>
      <c r="J266" s="74"/>
      <c r="K266" s="71" t="s">
        <v>326</v>
      </c>
      <c r="L266" s="16">
        <f>SUM(L267:L269)</f>
        <v>0</v>
      </c>
      <c r="M266" s="16">
        <f t="shared" ref="M266:U266" si="113">SUM(M267:M269)</f>
        <v>0</v>
      </c>
      <c r="N266" s="16">
        <f t="shared" si="113"/>
        <v>0</v>
      </c>
      <c r="O266" s="16">
        <f t="shared" si="113"/>
        <v>0</v>
      </c>
      <c r="P266" s="16">
        <f t="shared" si="113"/>
        <v>0</v>
      </c>
      <c r="Q266" s="16">
        <f t="shared" si="113"/>
        <v>0</v>
      </c>
      <c r="R266" s="16">
        <f t="shared" si="113"/>
        <v>0</v>
      </c>
      <c r="S266" s="16">
        <f t="shared" si="113"/>
        <v>0</v>
      </c>
      <c r="T266" s="16">
        <f t="shared" si="113"/>
        <v>0</v>
      </c>
      <c r="U266" s="16">
        <f t="shared" si="113"/>
        <v>0</v>
      </c>
      <c r="V266" s="114"/>
      <c r="W266" s="16"/>
      <c r="X266" s="173"/>
      <c r="Y266" s="88"/>
    </row>
    <row r="267" spans="1:25" ht="22.5" customHeight="1" thickTop="1" thickBot="1" x14ac:dyDescent="0.3">
      <c r="A267" s="14">
        <v>1</v>
      </c>
      <c r="B267" s="14">
        <v>1</v>
      </c>
      <c r="C267" s="74" t="s">
        <v>77</v>
      </c>
      <c r="D267" s="74" t="s">
        <v>70</v>
      </c>
      <c r="E267" s="74" t="s">
        <v>81</v>
      </c>
      <c r="F267" s="74" t="s">
        <v>182</v>
      </c>
      <c r="G267" s="74" t="s">
        <v>70</v>
      </c>
      <c r="H267" s="74" t="s">
        <v>66</v>
      </c>
      <c r="I267" s="74"/>
      <c r="J267" s="74"/>
      <c r="K267" s="71" t="s">
        <v>327</v>
      </c>
      <c r="L267" s="16"/>
      <c r="M267" s="16"/>
      <c r="N267" s="16"/>
      <c r="O267" s="15">
        <f>+L267+M267-N267</f>
        <v>0</v>
      </c>
      <c r="P267" s="16"/>
      <c r="Q267" s="16"/>
      <c r="R267" s="16"/>
      <c r="S267" s="16"/>
      <c r="T267" s="16"/>
      <c r="U267" s="16"/>
      <c r="V267" s="114"/>
      <c r="W267" s="16"/>
      <c r="X267" s="173"/>
      <c r="Y267" s="88"/>
    </row>
    <row r="268" spans="1:25" ht="22.5" customHeight="1" thickTop="1" thickBot="1" x14ac:dyDescent="0.3">
      <c r="A268" s="14">
        <v>1</v>
      </c>
      <c r="B268" s="14">
        <v>1</v>
      </c>
      <c r="C268" s="74" t="s">
        <v>77</v>
      </c>
      <c r="D268" s="74" t="s">
        <v>70</v>
      </c>
      <c r="E268" s="74" t="s">
        <v>81</v>
      </c>
      <c r="F268" s="74" t="s">
        <v>182</v>
      </c>
      <c r="G268" s="74" t="s">
        <v>70</v>
      </c>
      <c r="H268" s="74" t="s">
        <v>77</v>
      </c>
      <c r="I268" s="74"/>
      <c r="J268" s="74"/>
      <c r="K268" s="71" t="s">
        <v>328</v>
      </c>
      <c r="L268" s="16"/>
      <c r="M268" s="16"/>
      <c r="N268" s="16"/>
      <c r="O268" s="15">
        <f>+L268+M268-N268</f>
        <v>0</v>
      </c>
      <c r="P268" s="16"/>
      <c r="Q268" s="16"/>
      <c r="R268" s="16"/>
      <c r="S268" s="16"/>
      <c r="T268" s="16"/>
      <c r="U268" s="16"/>
      <c r="V268" s="114"/>
      <c r="W268" s="16"/>
      <c r="X268" s="173"/>
      <c r="Y268" s="88"/>
    </row>
    <row r="269" spans="1:25" ht="22.5" customHeight="1" thickTop="1" thickBot="1" x14ac:dyDescent="0.3">
      <c r="A269" s="14">
        <v>1</v>
      </c>
      <c r="B269" s="14">
        <v>1</v>
      </c>
      <c r="C269" s="74" t="s">
        <v>77</v>
      </c>
      <c r="D269" s="74" t="s">
        <v>70</v>
      </c>
      <c r="E269" s="74" t="s">
        <v>81</v>
      </c>
      <c r="F269" s="74" t="s">
        <v>182</v>
      </c>
      <c r="G269" s="74" t="s">
        <v>70</v>
      </c>
      <c r="H269" s="74" t="s">
        <v>79</v>
      </c>
      <c r="I269" s="74"/>
      <c r="J269" s="74"/>
      <c r="K269" s="71" t="s">
        <v>329</v>
      </c>
      <c r="L269" s="16"/>
      <c r="M269" s="16"/>
      <c r="N269" s="16"/>
      <c r="O269" s="15">
        <f>+L269+M269-N269</f>
        <v>0</v>
      </c>
      <c r="P269" s="16"/>
      <c r="Q269" s="16"/>
      <c r="R269" s="16"/>
      <c r="S269" s="16"/>
      <c r="T269" s="16"/>
      <c r="U269" s="16"/>
      <c r="V269" s="114"/>
      <c r="W269" s="16"/>
      <c r="X269" s="173"/>
      <c r="Y269" s="88"/>
    </row>
    <row r="270" spans="1:25" ht="22.5" customHeight="1" thickTop="1" thickBot="1" x14ac:dyDescent="0.3">
      <c r="A270" s="14">
        <v>1</v>
      </c>
      <c r="B270" s="14">
        <v>1</v>
      </c>
      <c r="C270" s="74" t="s">
        <v>77</v>
      </c>
      <c r="D270" s="74" t="s">
        <v>70</v>
      </c>
      <c r="E270" s="74" t="s">
        <v>81</v>
      </c>
      <c r="F270" s="74" t="s">
        <v>182</v>
      </c>
      <c r="G270" s="74" t="s">
        <v>81</v>
      </c>
      <c r="H270" s="74"/>
      <c r="I270" s="74"/>
      <c r="J270" s="74"/>
      <c r="K270" s="71" t="s">
        <v>330</v>
      </c>
      <c r="L270" s="16">
        <f>SUM(L271:L273)</f>
        <v>0</v>
      </c>
      <c r="M270" s="16">
        <f t="shared" ref="M270:U270" si="114">SUM(M271:M273)</f>
        <v>0</v>
      </c>
      <c r="N270" s="16">
        <f t="shared" si="114"/>
        <v>0</v>
      </c>
      <c r="O270" s="16">
        <f t="shared" si="114"/>
        <v>0</v>
      </c>
      <c r="P270" s="16">
        <f t="shared" si="114"/>
        <v>0</v>
      </c>
      <c r="Q270" s="16">
        <f t="shared" si="114"/>
        <v>0</v>
      </c>
      <c r="R270" s="16">
        <f t="shared" si="114"/>
        <v>0</v>
      </c>
      <c r="S270" s="16">
        <f t="shared" si="114"/>
        <v>0</v>
      </c>
      <c r="T270" s="16">
        <f t="shared" si="114"/>
        <v>0</v>
      </c>
      <c r="U270" s="16">
        <f t="shared" si="114"/>
        <v>0</v>
      </c>
      <c r="V270" s="114"/>
      <c r="W270" s="16"/>
      <c r="X270" s="173"/>
      <c r="Y270" s="88"/>
    </row>
    <row r="271" spans="1:25" ht="22.5" customHeight="1" thickTop="1" thickBot="1" x14ac:dyDescent="0.3">
      <c r="A271" s="14">
        <v>1</v>
      </c>
      <c r="B271" s="14">
        <v>1</v>
      </c>
      <c r="C271" s="74" t="s">
        <v>77</v>
      </c>
      <c r="D271" s="74" t="s">
        <v>70</v>
      </c>
      <c r="E271" s="74" t="s">
        <v>81</v>
      </c>
      <c r="F271" s="74" t="s">
        <v>182</v>
      </c>
      <c r="G271" s="74" t="s">
        <v>81</v>
      </c>
      <c r="H271" s="74" t="s">
        <v>66</v>
      </c>
      <c r="I271" s="74"/>
      <c r="J271" s="74"/>
      <c r="K271" s="71" t="s">
        <v>331</v>
      </c>
      <c r="L271" s="16"/>
      <c r="M271" s="16"/>
      <c r="N271" s="16"/>
      <c r="O271" s="15">
        <f>+L271+M271-N271</f>
        <v>0</v>
      </c>
      <c r="P271" s="16"/>
      <c r="Q271" s="16"/>
      <c r="R271" s="16"/>
      <c r="S271" s="16"/>
      <c r="T271" s="16"/>
      <c r="U271" s="16"/>
      <c r="V271" s="114"/>
      <c r="W271" s="16"/>
      <c r="X271" s="173"/>
      <c r="Y271" s="88"/>
    </row>
    <row r="272" spans="1:25" ht="22.5" customHeight="1" thickTop="1" thickBot="1" x14ac:dyDescent="0.3">
      <c r="A272" s="14">
        <v>1</v>
      </c>
      <c r="B272" s="14">
        <v>1</v>
      </c>
      <c r="C272" s="74" t="s">
        <v>77</v>
      </c>
      <c r="D272" s="74" t="s">
        <v>70</v>
      </c>
      <c r="E272" s="74" t="s">
        <v>81</v>
      </c>
      <c r="F272" s="74" t="s">
        <v>182</v>
      </c>
      <c r="G272" s="74" t="s">
        <v>81</v>
      </c>
      <c r="H272" s="74" t="s">
        <v>77</v>
      </c>
      <c r="I272" s="74"/>
      <c r="J272" s="74"/>
      <c r="K272" s="71" t="s">
        <v>332</v>
      </c>
      <c r="L272" s="16"/>
      <c r="M272" s="16"/>
      <c r="N272" s="16"/>
      <c r="O272" s="15">
        <f>+L272+M272-N272</f>
        <v>0</v>
      </c>
      <c r="P272" s="16"/>
      <c r="Q272" s="16"/>
      <c r="R272" s="16"/>
      <c r="S272" s="16"/>
      <c r="T272" s="16"/>
      <c r="U272" s="16"/>
      <c r="V272" s="114"/>
      <c r="W272" s="16"/>
      <c r="X272" s="173"/>
      <c r="Y272" s="88"/>
    </row>
    <row r="273" spans="1:25" ht="22.5" customHeight="1" thickTop="1" thickBot="1" x14ac:dyDescent="0.3">
      <c r="A273" s="14">
        <v>1</v>
      </c>
      <c r="B273" s="14">
        <v>1</v>
      </c>
      <c r="C273" s="74" t="s">
        <v>77</v>
      </c>
      <c r="D273" s="74" t="s">
        <v>70</v>
      </c>
      <c r="E273" s="74" t="s">
        <v>81</v>
      </c>
      <c r="F273" s="74" t="s">
        <v>182</v>
      </c>
      <c r="G273" s="74" t="s">
        <v>81</v>
      </c>
      <c r="H273" s="74" t="s">
        <v>79</v>
      </c>
      <c r="I273" s="74"/>
      <c r="J273" s="74"/>
      <c r="K273" s="71" t="s">
        <v>333</v>
      </c>
      <c r="L273" s="16"/>
      <c r="M273" s="16"/>
      <c r="N273" s="16"/>
      <c r="O273" s="15">
        <f>+L273+M273-N273</f>
        <v>0</v>
      </c>
      <c r="P273" s="16"/>
      <c r="Q273" s="16"/>
      <c r="R273" s="16"/>
      <c r="S273" s="16"/>
      <c r="T273" s="16"/>
      <c r="U273" s="16"/>
      <c r="V273" s="114"/>
      <c r="W273" s="16"/>
      <c r="X273" s="173"/>
      <c r="Y273" s="88"/>
    </row>
    <row r="274" spans="1:25" ht="22.5" customHeight="1" thickTop="1" thickBot="1" x14ac:dyDescent="0.3">
      <c r="A274" s="14">
        <v>1</v>
      </c>
      <c r="B274" s="14">
        <v>1</v>
      </c>
      <c r="C274" s="74" t="s">
        <v>77</v>
      </c>
      <c r="D274" s="74" t="s">
        <v>70</v>
      </c>
      <c r="E274" s="74" t="s">
        <v>81</v>
      </c>
      <c r="F274" s="74" t="s">
        <v>182</v>
      </c>
      <c r="G274" s="74" t="s">
        <v>155</v>
      </c>
      <c r="H274" s="74"/>
      <c r="I274" s="74"/>
      <c r="J274" s="74"/>
      <c r="K274" s="71" t="s">
        <v>334</v>
      </c>
      <c r="L274" s="16">
        <f>SUM(L275:L277)</f>
        <v>0</v>
      </c>
      <c r="M274" s="16">
        <f t="shared" ref="M274:U274" si="115">SUM(M275:M277)</f>
        <v>0</v>
      </c>
      <c r="N274" s="16">
        <f t="shared" si="115"/>
        <v>0</v>
      </c>
      <c r="O274" s="16">
        <f t="shared" si="115"/>
        <v>0</v>
      </c>
      <c r="P274" s="16">
        <f t="shared" si="115"/>
        <v>0</v>
      </c>
      <c r="Q274" s="16">
        <f t="shared" si="115"/>
        <v>0</v>
      </c>
      <c r="R274" s="16">
        <f t="shared" si="115"/>
        <v>0</v>
      </c>
      <c r="S274" s="16">
        <f t="shared" si="115"/>
        <v>0</v>
      </c>
      <c r="T274" s="16">
        <f t="shared" si="115"/>
        <v>0</v>
      </c>
      <c r="U274" s="16">
        <f t="shared" si="115"/>
        <v>0</v>
      </c>
      <c r="V274" s="114"/>
      <c r="W274" s="16"/>
      <c r="X274" s="173"/>
      <c r="Y274" s="88"/>
    </row>
    <row r="275" spans="1:25" ht="22.5" customHeight="1" thickTop="1" thickBot="1" x14ac:dyDescent="0.3">
      <c r="A275" s="14">
        <v>1</v>
      </c>
      <c r="B275" s="14">
        <v>1</v>
      </c>
      <c r="C275" s="74" t="s">
        <v>77</v>
      </c>
      <c r="D275" s="74" t="s">
        <v>70</v>
      </c>
      <c r="E275" s="74" t="s">
        <v>81</v>
      </c>
      <c r="F275" s="74" t="s">
        <v>182</v>
      </c>
      <c r="G275" s="74" t="s">
        <v>155</v>
      </c>
      <c r="H275" s="74" t="s">
        <v>66</v>
      </c>
      <c r="I275" s="74"/>
      <c r="J275" s="74"/>
      <c r="K275" s="71" t="s">
        <v>335</v>
      </c>
      <c r="L275" s="16"/>
      <c r="M275" s="16"/>
      <c r="N275" s="16"/>
      <c r="O275" s="15">
        <f>+L275+M275-N275</f>
        <v>0</v>
      </c>
      <c r="P275" s="16"/>
      <c r="Q275" s="16"/>
      <c r="R275" s="16"/>
      <c r="S275" s="16"/>
      <c r="T275" s="16"/>
      <c r="U275" s="16"/>
      <c r="V275" s="114"/>
      <c r="W275" s="16"/>
      <c r="X275" s="173"/>
      <c r="Y275" s="88"/>
    </row>
    <row r="276" spans="1:25" ht="22.5" customHeight="1" thickTop="1" thickBot="1" x14ac:dyDescent="0.3">
      <c r="A276" s="14">
        <v>1</v>
      </c>
      <c r="B276" s="14">
        <v>1</v>
      </c>
      <c r="C276" s="74" t="s">
        <v>77</v>
      </c>
      <c r="D276" s="74" t="s">
        <v>70</v>
      </c>
      <c r="E276" s="74" t="s">
        <v>81</v>
      </c>
      <c r="F276" s="74" t="s">
        <v>182</v>
      </c>
      <c r="G276" s="74" t="s">
        <v>155</v>
      </c>
      <c r="H276" s="74" t="s">
        <v>77</v>
      </c>
      <c r="I276" s="74"/>
      <c r="J276" s="74"/>
      <c r="K276" s="71" t="s">
        <v>336</v>
      </c>
      <c r="L276" s="16"/>
      <c r="M276" s="16"/>
      <c r="N276" s="16"/>
      <c r="O276" s="15">
        <f>+L276+M276-N276</f>
        <v>0</v>
      </c>
      <c r="P276" s="16"/>
      <c r="Q276" s="16"/>
      <c r="R276" s="16"/>
      <c r="S276" s="16"/>
      <c r="T276" s="16"/>
      <c r="U276" s="16"/>
      <c r="V276" s="114"/>
      <c r="W276" s="16"/>
      <c r="X276" s="173"/>
      <c r="Y276" s="88"/>
    </row>
    <row r="277" spans="1:25" ht="22.5" customHeight="1" thickTop="1" thickBot="1" x14ac:dyDescent="0.3">
      <c r="A277" s="14">
        <v>1</v>
      </c>
      <c r="B277" s="14">
        <v>1</v>
      </c>
      <c r="C277" s="74" t="s">
        <v>77</v>
      </c>
      <c r="D277" s="74" t="s">
        <v>70</v>
      </c>
      <c r="E277" s="74" t="s">
        <v>81</v>
      </c>
      <c r="F277" s="74" t="s">
        <v>182</v>
      </c>
      <c r="G277" s="74" t="s">
        <v>155</v>
      </c>
      <c r="H277" s="74" t="s">
        <v>79</v>
      </c>
      <c r="I277" s="74"/>
      <c r="J277" s="74"/>
      <c r="K277" s="71" t="s">
        <v>337</v>
      </c>
      <c r="L277" s="16"/>
      <c r="M277" s="16"/>
      <c r="N277" s="16"/>
      <c r="O277" s="15">
        <f>+L277+M277-N277</f>
        <v>0</v>
      </c>
      <c r="P277" s="16"/>
      <c r="Q277" s="16"/>
      <c r="R277" s="16"/>
      <c r="S277" s="16"/>
      <c r="T277" s="16"/>
      <c r="U277" s="16"/>
      <c r="V277" s="114"/>
      <c r="W277" s="16"/>
      <c r="X277" s="173"/>
      <c r="Y277" s="88"/>
    </row>
    <row r="278" spans="1:25" ht="22.5" customHeight="1" thickTop="1" thickBot="1" x14ac:dyDescent="0.3">
      <c r="A278" s="14">
        <v>1</v>
      </c>
      <c r="B278" s="14">
        <v>1</v>
      </c>
      <c r="C278" s="74" t="s">
        <v>77</v>
      </c>
      <c r="D278" s="74" t="s">
        <v>70</v>
      </c>
      <c r="E278" s="74" t="s">
        <v>81</v>
      </c>
      <c r="F278" s="74" t="s">
        <v>241</v>
      </c>
      <c r="G278" s="74"/>
      <c r="H278" s="74"/>
      <c r="I278" s="74"/>
      <c r="J278" s="74"/>
      <c r="K278" s="71" t="s">
        <v>338</v>
      </c>
      <c r="L278" s="16">
        <f>+L279+L283</f>
        <v>0</v>
      </c>
      <c r="M278" s="16">
        <f t="shared" ref="M278:U278" si="116">+M279+M283</f>
        <v>0</v>
      </c>
      <c r="N278" s="16">
        <f t="shared" si="116"/>
        <v>0</v>
      </c>
      <c r="O278" s="16">
        <f t="shared" si="116"/>
        <v>0</v>
      </c>
      <c r="P278" s="16">
        <f t="shared" si="116"/>
        <v>0</v>
      </c>
      <c r="Q278" s="16">
        <f t="shared" si="116"/>
        <v>0</v>
      </c>
      <c r="R278" s="16">
        <f t="shared" si="116"/>
        <v>0</v>
      </c>
      <c r="S278" s="16">
        <f t="shared" si="116"/>
        <v>0</v>
      </c>
      <c r="T278" s="16">
        <f t="shared" si="116"/>
        <v>0</v>
      </c>
      <c r="U278" s="16">
        <f t="shared" si="116"/>
        <v>0</v>
      </c>
      <c r="V278" s="114"/>
      <c r="W278" s="16"/>
      <c r="X278" s="173"/>
      <c r="Y278" s="88"/>
    </row>
    <row r="279" spans="1:25" ht="22.5" customHeight="1" thickTop="1" thickBot="1" x14ac:dyDescent="0.3">
      <c r="A279" s="14">
        <v>1</v>
      </c>
      <c r="B279" s="14">
        <v>1</v>
      </c>
      <c r="C279" s="74" t="s">
        <v>77</v>
      </c>
      <c r="D279" s="74" t="s">
        <v>70</v>
      </c>
      <c r="E279" s="74" t="s">
        <v>81</v>
      </c>
      <c r="F279" s="74" t="s">
        <v>241</v>
      </c>
      <c r="G279" s="74" t="s">
        <v>70</v>
      </c>
      <c r="H279" s="74"/>
      <c r="I279" s="74"/>
      <c r="J279" s="74"/>
      <c r="K279" s="71" t="s">
        <v>339</v>
      </c>
      <c r="L279" s="16">
        <f>SUM(L280:L282)</f>
        <v>0</v>
      </c>
      <c r="M279" s="16">
        <f t="shared" ref="M279:U279" si="117">SUM(M280:M282)</f>
        <v>0</v>
      </c>
      <c r="N279" s="16">
        <f t="shared" si="117"/>
        <v>0</v>
      </c>
      <c r="O279" s="16">
        <f t="shared" si="117"/>
        <v>0</v>
      </c>
      <c r="P279" s="16">
        <f t="shared" si="117"/>
        <v>0</v>
      </c>
      <c r="Q279" s="16">
        <f t="shared" si="117"/>
        <v>0</v>
      </c>
      <c r="R279" s="16">
        <f t="shared" si="117"/>
        <v>0</v>
      </c>
      <c r="S279" s="16">
        <f t="shared" si="117"/>
        <v>0</v>
      </c>
      <c r="T279" s="16">
        <f t="shared" si="117"/>
        <v>0</v>
      </c>
      <c r="U279" s="16">
        <f t="shared" si="117"/>
        <v>0</v>
      </c>
      <c r="V279" s="114"/>
      <c r="W279" s="16"/>
      <c r="X279" s="173"/>
      <c r="Y279" s="88"/>
    </row>
    <row r="280" spans="1:25" ht="22.5" customHeight="1" thickTop="1" thickBot="1" x14ac:dyDescent="0.3">
      <c r="A280" s="14">
        <v>1</v>
      </c>
      <c r="B280" s="14">
        <v>1</v>
      </c>
      <c r="C280" s="74" t="s">
        <v>77</v>
      </c>
      <c r="D280" s="74" t="s">
        <v>70</v>
      </c>
      <c r="E280" s="74" t="s">
        <v>81</v>
      </c>
      <c r="F280" s="74" t="s">
        <v>241</v>
      </c>
      <c r="G280" s="74" t="s">
        <v>70</v>
      </c>
      <c r="H280" s="74" t="s">
        <v>66</v>
      </c>
      <c r="I280" s="74"/>
      <c r="J280" s="74"/>
      <c r="K280" s="71" t="s">
        <v>340</v>
      </c>
      <c r="L280" s="16"/>
      <c r="M280" s="16"/>
      <c r="N280" s="16"/>
      <c r="O280" s="15">
        <f>+L280+M280-N280</f>
        <v>0</v>
      </c>
      <c r="P280" s="16"/>
      <c r="Q280" s="16"/>
      <c r="R280" s="16"/>
      <c r="S280" s="16"/>
      <c r="T280" s="16"/>
      <c r="U280" s="16"/>
      <c r="V280" s="114"/>
      <c r="W280" s="16"/>
      <c r="X280" s="173"/>
      <c r="Y280" s="88"/>
    </row>
    <row r="281" spans="1:25" ht="22.5" customHeight="1" thickTop="1" thickBot="1" x14ac:dyDescent="0.3">
      <c r="A281" s="14">
        <v>1</v>
      </c>
      <c r="B281" s="14">
        <v>1</v>
      </c>
      <c r="C281" s="74" t="s">
        <v>77</v>
      </c>
      <c r="D281" s="74" t="s">
        <v>70</v>
      </c>
      <c r="E281" s="74" t="s">
        <v>81</v>
      </c>
      <c r="F281" s="74" t="s">
        <v>241</v>
      </c>
      <c r="G281" s="74" t="s">
        <v>70</v>
      </c>
      <c r="H281" s="74" t="s">
        <v>77</v>
      </c>
      <c r="I281" s="74"/>
      <c r="J281" s="74"/>
      <c r="K281" s="71" t="s">
        <v>341</v>
      </c>
      <c r="L281" s="16"/>
      <c r="M281" s="16"/>
      <c r="N281" s="16"/>
      <c r="O281" s="15">
        <f>+L281+M281-N281</f>
        <v>0</v>
      </c>
      <c r="P281" s="16"/>
      <c r="Q281" s="16"/>
      <c r="R281" s="16"/>
      <c r="S281" s="16"/>
      <c r="T281" s="16"/>
      <c r="U281" s="16"/>
      <c r="V281" s="114"/>
      <c r="W281" s="16"/>
      <c r="X281" s="173"/>
      <c r="Y281" s="88"/>
    </row>
    <row r="282" spans="1:25" ht="22.5" customHeight="1" thickTop="1" thickBot="1" x14ac:dyDescent="0.3">
      <c r="A282" s="14">
        <v>1</v>
      </c>
      <c r="B282" s="14">
        <v>1</v>
      </c>
      <c r="C282" s="74" t="s">
        <v>77</v>
      </c>
      <c r="D282" s="74" t="s">
        <v>70</v>
      </c>
      <c r="E282" s="74" t="s">
        <v>81</v>
      </c>
      <c r="F282" s="74" t="s">
        <v>241</v>
      </c>
      <c r="G282" s="74" t="s">
        <v>70</v>
      </c>
      <c r="H282" s="74" t="s">
        <v>79</v>
      </c>
      <c r="I282" s="74"/>
      <c r="J282" s="74"/>
      <c r="K282" s="71" t="s">
        <v>342</v>
      </c>
      <c r="L282" s="16"/>
      <c r="M282" s="16"/>
      <c r="N282" s="16"/>
      <c r="O282" s="15">
        <f>+L282+M282-N282</f>
        <v>0</v>
      </c>
      <c r="P282" s="16"/>
      <c r="Q282" s="16"/>
      <c r="R282" s="16"/>
      <c r="S282" s="16"/>
      <c r="T282" s="16"/>
      <c r="U282" s="16"/>
      <c r="V282" s="114"/>
      <c r="W282" s="16"/>
      <c r="X282" s="173"/>
      <c r="Y282" s="88"/>
    </row>
    <row r="283" spans="1:25" ht="22.5" customHeight="1" thickTop="1" thickBot="1" x14ac:dyDescent="0.3">
      <c r="A283" s="14">
        <v>1</v>
      </c>
      <c r="B283" s="14">
        <v>1</v>
      </c>
      <c r="C283" s="74" t="s">
        <v>77</v>
      </c>
      <c r="D283" s="74" t="s">
        <v>70</v>
      </c>
      <c r="E283" s="74" t="s">
        <v>81</v>
      </c>
      <c r="F283" s="74" t="s">
        <v>241</v>
      </c>
      <c r="G283" s="74" t="s">
        <v>81</v>
      </c>
      <c r="H283" s="74"/>
      <c r="I283" s="74"/>
      <c r="J283" s="74"/>
      <c r="K283" s="71" t="s">
        <v>343</v>
      </c>
      <c r="L283" s="16">
        <f>SUM(L284:L286)</f>
        <v>0</v>
      </c>
      <c r="M283" s="16">
        <f t="shared" ref="M283:U283" si="118">SUM(M284:M286)</f>
        <v>0</v>
      </c>
      <c r="N283" s="16">
        <f t="shared" si="118"/>
        <v>0</v>
      </c>
      <c r="O283" s="16">
        <f t="shared" si="118"/>
        <v>0</v>
      </c>
      <c r="P283" s="16">
        <f t="shared" si="118"/>
        <v>0</v>
      </c>
      <c r="Q283" s="16">
        <f t="shared" si="118"/>
        <v>0</v>
      </c>
      <c r="R283" s="16">
        <f t="shared" si="118"/>
        <v>0</v>
      </c>
      <c r="S283" s="16">
        <f t="shared" si="118"/>
        <v>0</v>
      </c>
      <c r="T283" s="16">
        <f t="shared" si="118"/>
        <v>0</v>
      </c>
      <c r="U283" s="16">
        <f t="shared" si="118"/>
        <v>0</v>
      </c>
      <c r="V283" s="114"/>
      <c r="W283" s="16"/>
      <c r="X283" s="173"/>
      <c r="Y283" s="88"/>
    </row>
    <row r="284" spans="1:25" ht="22.5" customHeight="1" thickTop="1" thickBot="1" x14ac:dyDescent="0.3">
      <c r="A284" s="14">
        <v>1</v>
      </c>
      <c r="B284" s="14">
        <v>1</v>
      </c>
      <c r="C284" s="74" t="s">
        <v>77</v>
      </c>
      <c r="D284" s="74" t="s">
        <v>70</v>
      </c>
      <c r="E284" s="74" t="s">
        <v>81</v>
      </c>
      <c r="F284" s="74" t="s">
        <v>241</v>
      </c>
      <c r="G284" s="74" t="s">
        <v>81</v>
      </c>
      <c r="H284" s="74" t="s">
        <v>66</v>
      </c>
      <c r="I284" s="74"/>
      <c r="J284" s="74"/>
      <c r="K284" s="71" t="s">
        <v>344</v>
      </c>
      <c r="L284" s="16"/>
      <c r="M284" s="16"/>
      <c r="N284" s="16"/>
      <c r="O284" s="15">
        <f>+L284+M284-N284</f>
        <v>0</v>
      </c>
      <c r="P284" s="16"/>
      <c r="Q284" s="16"/>
      <c r="R284" s="16"/>
      <c r="S284" s="16"/>
      <c r="T284" s="16"/>
      <c r="U284" s="16"/>
      <c r="V284" s="114"/>
      <c r="W284" s="16"/>
      <c r="X284" s="173"/>
      <c r="Y284" s="88"/>
    </row>
    <row r="285" spans="1:25" ht="22.5" customHeight="1" thickTop="1" thickBot="1" x14ac:dyDescent="0.3">
      <c r="A285" s="14">
        <v>1</v>
      </c>
      <c r="B285" s="14">
        <v>1</v>
      </c>
      <c r="C285" s="74" t="s">
        <v>77</v>
      </c>
      <c r="D285" s="74" t="s">
        <v>70</v>
      </c>
      <c r="E285" s="74" t="s">
        <v>81</v>
      </c>
      <c r="F285" s="74" t="s">
        <v>241</v>
      </c>
      <c r="G285" s="74" t="s">
        <v>81</v>
      </c>
      <c r="H285" s="74" t="s">
        <v>77</v>
      </c>
      <c r="I285" s="74"/>
      <c r="J285" s="74"/>
      <c r="K285" s="71" t="s">
        <v>345</v>
      </c>
      <c r="L285" s="16"/>
      <c r="M285" s="16"/>
      <c r="N285" s="16"/>
      <c r="O285" s="15">
        <f>+L285+M285-N285</f>
        <v>0</v>
      </c>
      <c r="P285" s="16"/>
      <c r="Q285" s="16"/>
      <c r="R285" s="16"/>
      <c r="S285" s="16"/>
      <c r="T285" s="16"/>
      <c r="U285" s="16"/>
      <c r="V285" s="114"/>
      <c r="W285" s="16"/>
      <c r="X285" s="173"/>
      <c r="Y285" s="88"/>
    </row>
    <row r="286" spans="1:25" ht="22.5" customHeight="1" thickTop="1" thickBot="1" x14ac:dyDescent="0.3">
      <c r="A286" s="14">
        <v>1</v>
      </c>
      <c r="B286" s="14">
        <v>1</v>
      </c>
      <c r="C286" s="74" t="s">
        <v>77</v>
      </c>
      <c r="D286" s="74" t="s">
        <v>70</v>
      </c>
      <c r="E286" s="74" t="s">
        <v>81</v>
      </c>
      <c r="F286" s="74" t="s">
        <v>241</v>
      </c>
      <c r="G286" s="74" t="s">
        <v>81</v>
      </c>
      <c r="H286" s="74" t="s">
        <v>79</v>
      </c>
      <c r="I286" s="74"/>
      <c r="J286" s="74"/>
      <c r="K286" s="71" t="s">
        <v>346</v>
      </c>
      <c r="L286" s="16"/>
      <c r="M286" s="16"/>
      <c r="N286" s="16"/>
      <c r="O286" s="15">
        <f>+L286+M286-N286</f>
        <v>0</v>
      </c>
      <c r="P286" s="16"/>
      <c r="Q286" s="16"/>
      <c r="R286" s="16"/>
      <c r="S286" s="16"/>
      <c r="T286" s="16"/>
      <c r="U286" s="16"/>
      <c r="V286" s="114"/>
      <c r="W286" s="16"/>
      <c r="X286" s="173"/>
      <c r="Y286" s="88"/>
    </row>
    <row r="287" spans="1:25" ht="22.5" customHeight="1" thickTop="1" thickBot="1" x14ac:dyDescent="0.3">
      <c r="A287" s="14">
        <v>1</v>
      </c>
      <c r="B287" s="74" t="s">
        <v>66</v>
      </c>
      <c r="C287" s="74" t="s">
        <v>77</v>
      </c>
      <c r="D287" s="74" t="s">
        <v>155</v>
      </c>
      <c r="E287" s="74"/>
      <c r="F287" s="74"/>
      <c r="G287" s="74"/>
      <c r="H287" s="74"/>
      <c r="I287" s="74"/>
      <c r="J287" s="74"/>
      <c r="K287" s="71" t="s">
        <v>347</v>
      </c>
      <c r="L287" s="16">
        <f>+L288+L292+L296+L300+L304</f>
        <v>0</v>
      </c>
      <c r="M287" s="16">
        <f t="shared" ref="M287:U287" si="119">+M288+M292+M296+M300+M304</f>
        <v>0</v>
      </c>
      <c r="N287" s="16">
        <f t="shared" si="119"/>
        <v>0</v>
      </c>
      <c r="O287" s="16">
        <f t="shared" si="119"/>
        <v>0</v>
      </c>
      <c r="P287" s="16">
        <f t="shared" si="119"/>
        <v>0</v>
      </c>
      <c r="Q287" s="16">
        <f t="shared" si="119"/>
        <v>0</v>
      </c>
      <c r="R287" s="16">
        <f t="shared" si="119"/>
        <v>0</v>
      </c>
      <c r="S287" s="16">
        <f t="shared" si="119"/>
        <v>0</v>
      </c>
      <c r="T287" s="16">
        <f t="shared" si="119"/>
        <v>0</v>
      </c>
      <c r="U287" s="16">
        <f t="shared" si="119"/>
        <v>0</v>
      </c>
      <c r="V287" s="114"/>
      <c r="W287" s="16"/>
      <c r="X287" s="173"/>
      <c r="Y287" s="88"/>
    </row>
    <row r="288" spans="1:25" ht="22.5" customHeight="1" thickTop="1" thickBot="1" x14ac:dyDescent="0.3">
      <c r="A288" s="14">
        <v>1</v>
      </c>
      <c r="B288" s="74" t="s">
        <v>66</v>
      </c>
      <c r="C288" s="74" t="s">
        <v>77</v>
      </c>
      <c r="D288" s="74" t="s">
        <v>155</v>
      </c>
      <c r="E288" s="74" t="s">
        <v>81</v>
      </c>
      <c r="F288" s="74"/>
      <c r="G288" s="74"/>
      <c r="H288" s="74"/>
      <c r="I288" s="74"/>
      <c r="J288" s="74"/>
      <c r="K288" s="71" t="s">
        <v>348</v>
      </c>
      <c r="L288" s="16">
        <f>SUM(L289:L291)</f>
        <v>0</v>
      </c>
      <c r="M288" s="16">
        <f t="shared" ref="M288:U288" si="120">SUM(M289:M291)</f>
        <v>0</v>
      </c>
      <c r="N288" s="16">
        <f t="shared" si="120"/>
        <v>0</v>
      </c>
      <c r="O288" s="16">
        <f t="shared" si="120"/>
        <v>0</v>
      </c>
      <c r="P288" s="16">
        <f t="shared" si="120"/>
        <v>0</v>
      </c>
      <c r="Q288" s="16">
        <f t="shared" si="120"/>
        <v>0</v>
      </c>
      <c r="R288" s="16">
        <f t="shared" si="120"/>
        <v>0</v>
      </c>
      <c r="S288" s="16">
        <f t="shared" si="120"/>
        <v>0</v>
      </c>
      <c r="T288" s="16">
        <f t="shared" si="120"/>
        <v>0</v>
      </c>
      <c r="U288" s="16">
        <f t="shared" si="120"/>
        <v>0</v>
      </c>
      <c r="V288" s="114"/>
      <c r="W288" s="16"/>
      <c r="X288" s="173"/>
      <c r="Y288" s="88"/>
    </row>
    <row r="289" spans="1:25" ht="22.5" customHeight="1" thickTop="1" thickBot="1" x14ac:dyDescent="0.3">
      <c r="A289" s="14">
        <v>1</v>
      </c>
      <c r="B289" s="74" t="s">
        <v>66</v>
      </c>
      <c r="C289" s="74" t="s">
        <v>77</v>
      </c>
      <c r="D289" s="74" t="s">
        <v>155</v>
      </c>
      <c r="E289" s="74" t="s">
        <v>81</v>
      </c>
      <c r="F289" s="74" t="s">
        <v>66</v>
      </c>
      <c r="G289" s="74"/>
      <c r="H289" s="74"/>
      <c r="I289" s="74"/>
      <c r="J289" s="74"/>
      <c r="K289" s="71" t="s">
        <v>349</v>
      </c>
      <c r="L289" s="16"/>
      <c r="M289" s="16"/>
      <c r="N289" s="16"/>
      <c r="O289" s="15">
        <f>+L289+M289-N289</f>
        <v>0</v>
      </c>
      <c r="P289" s="16"/>
      <c r="Q289" s="16"/>
      <c r="R289" s="16"/>
      <c r="S289" s="16"/>
      <c r="T289" s="16"/>
      <c r="U289" s="16"/>
      <c r="V289" s="114"/>
      <c r="W289" s="16"/>
      <c r="X289" s="173"/>
      <c r="Y289" s="88"/>
    </row>
    <row r="290" spans="1:25" ht="22.5" customHeight="1" thickTop="1" thickBot="1" x14ac:dyDescent="0.3">
      <c r="A290" s="14">
        <v>1</v>
      </c>
      <c r="B290" s="74" t="s">
        <v>66</v>
      </c>
      <c r="C290" s="74" t="s">
        <v>77</v>
      </c>
      <c r="D290" s="74" t="s">
        <v>155</v>
      </c>
      <c r="E290" s="74" t="s">
        <v>81</v>
      </c>
      <c r="F290" s="74" t="s">
        <v>77</v>
      </c>
      <c r="G290" s="74"/>
      <c r="H290" s="74"/>
      <c r="I290" s="74"/>
      <c r="J290" s="74"/>
      <c r="K290" s="71" t="s">
        <v>350</v>
      </c>
      <c r="L290" s="16"/>
      <c r="M290" s="16"/>
      <c r="N290" s="16"/>
      <c r="O290" s="15">
        <f>+L290+M290-N290</f>
        <v>0</v>
      </c>
      <c r="P290" s="16"/>
      <c r="Q290" s="16"/>
      <c r="R290" s="16"/>
      <c r="S290" s="16"/>
      <c r="T290" s="16"/>
      <c r="U290" s="16"/>
      <c r="V290" s="114"/>
      <c r="W290" s="16"/>
      <c r="X290" s="173"/>
      <c r="Y290" s="88"/>
    </row>
    <row r="291" spans="1:25" ht="22.5" customHeight="1" thickTop="1" thickBot="1" x14ac:dyDescent="0.3">
      <c r="A291" s="14">
        <v>1</v>
      </c>
      <c r="B291" s="74" t="s">
        <v>66</v>
      </c>
      <c r="C291" s="74" t="s">
        <v>77</v>
      </c>
      <c r="D291" s="74" t="s">
        <v>155</v>
      </c>
      <c r="E291" s="74" t="s">
        <v>81</v>
      </c>
      <c r="F291" s="74" t="s">
        <v>79</v>
      </c>
      <c r="G291" s="74"/>
      <c r="H291" s="74"/>
      <c r="I291" s="74"/>
      <c r="J291" s="74"/>
      <c r="K291" s="71" t="s">
        <v>351</v>
      </c>
      <c r="L291" s="16"/>
      <c r="M291" s="16"/>
      <c r="N291" s="16"/>
      <c r="O291" s="15">
        <f>+L291+M291-N291</f>
        <v>0</v>
      </c>
      <c r="P291" s="16"/>
      <c r="Q291" s="16"/>
      <c r="R291" s="16"/>
      <c r="S291" s="16"/>
      <c r="T291" s="16"/>
      <c r="U291" s="16"/>
      <c r="V291" s="114"/>
      <c r="W291" s="16"/>
      <c r="X291" s="173"/>
      <c r="Y291" s="88"/>
    </row>
    <row r="292" spans="1:25" ht="22.5" customHeight="1" thickTop="1" thickBot="1" x14ac:dyDescent="0.3">
      <c r="A292" s="14">
        <v>1</v>
      </c>
      <c r="B292" s="74" t="s">
        <v>66</v>
      </c>
      <c r="C292" s="74" t="s">
        <v>77</v>
      </c>
      <c r="D292" s="74" t="s">
        <v>155</v>
      </c>
      <c r="E292" s="74" t="s">
        <v>155</v>
      </c>
      <c r="F292" s="74"/>
      <c r="G292" s="74"/>
      <c r="H292" s="74"/>
      <c r="I292" s="74"/>
      <c r="J292" s="74"/>
      <c r="K292" s="71" t="s">
        <v>352</v>
      </c>
      <c r="L292" s="16">
        <f>SUM(L293:L295)</f>
        <v>0</v>
      </c>
      <c r="M292" s="16">
        <f t="shared" ref="M292:U292" si="121">SUM(M293:M295)</f>
        <v>0</v>
      </c>
      <c r="N292" s="16">
        <f t="shared" si="121"/>
        <v>0</v>
      </c>
      <c r="O292" s="16">
        <f t="shared" si="121"/>
        <v>0</v>
      </c>
      <c r="P292" s="16">
        <f t="shared" si="121"/>
        <v>0</v>
      </c>
      <c r="Q292" s="16">
        <f t="shared" si="121"/>
        <v>0</v>
      </c>
      <c r="R292" s="16">
        <f t="shared" si="121"/>
        <v>0</v>
      </c>
      <c r="S292" s="16">
        <f t="shared" si="121"/>
        <v>0</v>
      </c>
      <c r="T292" s="16">
        <f t="shared" si="121"/>
        <v>0</v>
      </c>
      <c r="U292" s="16">
        <f t="shared" si="121"/>
        <v>0</v>
      </c>
      <c r="V292" s="114"/>
      <c r="W292" s="16"/>
      <c r="X292" s="173"/>
      <c r="Y292" s="88"/>
    </row>
    <row r="293" spans="1:25" ht="22.5" customHeight="1" thickTop="1" thickBot="1" x14ac:dyDescent="0.3">
      <c r="A293" s="14">
        <v>1</v>
      </c>
      <c r="B293" s="74" t="s">
        <v>66</v>
      </c>
      <c r="C293" s="74" t="s">
        <v>77</v>
      </c>
      <c r="D293" s="74" t="s">
        <v>155</v>
      </c>
      <c r="E293" s="74" t="s">
        <v>155</v>
      </c>
      <c r="F293" s="74" t="s">
        <v>66</v>
      </c>
      <c r="G293" s="74"/>
      <c r="H293" s="74"/>
      <c r="I293" s="74"/>
      <c r="J293" s="74"/>
      <c r="K293" s="71" t="s">
        <v>353</v>
      </c>
      <c r="L293" s="16"/>
      <c r="M293" s="16"/>
      <c r="N293" s="16"/>
      <c r="O293" s="15">
        <f>+L293+M293-N293</f>
        <v>0</v>
      </c>
      <c r="P293" s="16"/>
      <c r="Q293" s="16"/>
      <c r="R293" s="16"/>
      <c r="S293" s="16"/>
      <c r="T293" s="16"/>
      <c r="U293" s="16"/>
      <c r="V293" s="114"/>
      <c r="W293" s="16"/>
      <c r="X293" s="173"/>
      <c r="Y293" s="88"/>
    </row>
    <row r="294" spans="1:25" ht="22.5" customHeight="1" thickTop="1" thickBot="1" x14ac:dyDescent="0.3">
      <c r="A294" s="14">
        <v>1</v>
      </c>
      <c r="B294" s="74" t="s">
        <v>66</v>
      </c>
      <c r="C294" s="74" t="s">
        <v>77</v>
      </c>
      <c r="D294" s="74" t="s">
        <v>155</v>
      </c>
      <c r="E294" s="74" t="s">
        <v>155</v>
      </c>
      <c r="F294" s="74" t="s">
        <v>77</v>
      </c>
      <c r="G294" s="74"/>
      <c r="H294" s="74"/>
      <c r="I294" s="74"/>
      <c r="J294" s="74"/>
      <c r="K294" s="71" t="s">
        <v>354</v>
      </c>
      <c r="L294" s="16"/>
      <c r="M294" s="16"/>
      <c r="N294" s="16"/>
      <c r="O294" s="15">
        <f>+L294+M294-N294</f>
        <v>0</v>
      </c>
      <c r="P294" s="16"/>
      <c r="Q294" s="16"/>
      <c r="R294" s="16"/>
      <c r="S294" s="16"/>
      <c r="T294" s="16"/>
      <c r="U294" s="16"/>
      <c r="V294" s="114"/>
      <c r="W294" s="16"/>
      <c r="X294" s="173"/>
      <c r="Y294" s="88"/>
    </row>
    <row r="295" spans="1:25" ht="22.5" customHeight="1" thickTop="1" thickBot="1" x14ac:dyDescent="0.3">
      <c r="A295" s="14">
        <v>1</v>
      </c>
      <c r="B295" s="74" t="s">
        <v>66</v>
      </c>
      <c r="C295" s="74" t="s">
        <v>77</v>
      </c>
      <c r="D295" s="74" t="s">
        <v>155</v>
      </c>
      <c r="E295" s="74" t="s">
        <v>155</v>
      </c>
      <c r="F295" s="74" t="s">
        <v>79</v>
      </c>
      <c r="G295" s="74"/>
      <c r="H295" s="74"/>
      <c r="I295" s="74"/>
      <c r="J295" s="74"/>
      <c r="K295" s="71" t="s">
        <v>355</v>
      </c>
      <c r="L295" s="16"/>
      <c r="M295" s="16"/>
      <c r="N295" s="16"/>
      <c r="O295" s="15">
        <f>+L295+M295-N295</f>
        <v>0</v>
      </c>
      <c r="P295" s="16"/>
      <c r="Q295" s="16"/>
      <c r="R295" s="16"/>
      <c r="S295" s="16"/>
      <c r="T295" s="16"/>
      <c r="U295" s="16"/>
      <c r="V295" s="114"/>
      <c r="W295" s="16"/>
      <c r="X295" s="173"/>
      <c r="Y295" s="88"/>
    </row>
    <row r="296" spans="1:25" ht="22.5" customHeight="1" thickTop="1" thickBot="1" x14ac:dyDescent="0.3">
      <c r="A296" s="14">
        <v>1</v>
      </c>
      <c r="B296" s="74" t="s">
        <v>66</v>
      </c>
      <c r="C296" s="74" t="s">
        <v>77</v>
      </c>
      <c r="D296" s="74" t="s">
        <v>155</v>
      </c>
      <c r="E296" s="74" t="s">
        <v>163</v>
      </c>
      <c r="F296" s="74"/>
      <c r="G296" s="74"/>
      <c r="H296" s="74"/>
      <c r="I296" s="74"/>
      <c r="J296" s="74"/>
      <c r="K296" s="71" t="s">
        <v>356</v>
      </c>
      <c r="L296" s="16">
        <f>SUM(L297:L299)</f>
        <v>0</v>
      </c>
      <c r="M296" s="16">
        <f t="shared" ref="M296:U296" si="122">SUM(M297:M299)</f>
        <v>0</v>
      </c>
      <c r="N296" s="16">
        <f t="shared" si="122"/>
        <v>0</v>
      </c>
      <c r="O296" s="16">
        <f t="shared" si="122"/>
        <v>0</v>
      </c>
      <c r="P296" s="16">
        <f t="shared" si="122"/>
        <v>0</v>
      </c>
      <c r="Q296" s="16">
        <f t="shared" si="122"/>
        <v>0</v>
      </c>
      <c r="R296" s="16">
        <f t="shared" si="122"/>
        <v>0</v>
      </c>
      <c r="S296" s="16">
        <f t="shared" si="122"/>
        <v>0</v>
      </c>
      <c r="T296" s="16">
        <f t="shared" si="122"/>
        <v>0</v>
      </c>
      <c r="U296" s="16">
        <f t="shared" si="122"/>
        <v>0</v>
      </c>
      <c r="V296" s="114"/>
      <c r="W296" s="16"/>
      <c r="X296" s="173"/>
      <c r="Y296" s="88"/>
    </row>
    <row r="297" spans="1:25" ht="22.5" customHeight="1" thickTop="1" thickBot="1" x14ac:dyDescent="0.3">
      <c r="A297" s="14">
        <v>1</v>
      </c>
      <c r="B297" s="74" t="s">
        <v>66</v>
      </c>
      <c r="C297" s="74" t="s">
        <v>77</v>
      </c>
      <c r="D297" s="74" t="s">
        <v>155</v>
      </c>
      <c r="E297" s="74" t="s">
        <v>163</v>
      </c>
      <c r="F297" s="74" t="s">
        <v>66</v>
      </c>
      <c r="G297" s="74"/>
      <c r="H297" s="74"/>
      <c r="I297" s="74"/>
      <c r="J297" s="74"/>
      <c r="K297" s="71" t="s">
        <v>357</v>
      </c>
      <c r="L297" s="16"/>
      <c r="M297" s="16"/>
      <c r="N297" s="16"/>
      <c r="O297" s="15">
        <f>+L297+M297-N297</f>
        <v>0</v>
      </c>
      <c r="P297" s="16"/>
      <c r="Q297" s="16"/>
      <c r="R297" s="16"/>
      <c r="S297" s="16"/>
      <c r="T297" s="16"/>
      <c r="U297" s="16"/>
      <c r="V297" s="114"/>
      <c r="W297" s="16"/>
      <c r="X297" s="173"/>
      <c r="Y297" s="88"/>
    </row>
    <row r="298" spans="1:25" ht="22.5" customHeight="1" thickTop="1" thickBot="1" x14ac:dyDescent="0.3">
      <c r="A298" s="14">
        <v>1</v>
      </c>
      <c r="B298" s="74" t="s">
        <v>66</v>
      </c>
      <c r="C298" s="74" t="s">
        <v>77</v>
      </c>
      <c r="D298" s="74" t="s">
        <v>155</v>
      </c>
      <c r="E298" s="74" t="s">
        <v>163</v>
      </c>
      <c r="F298" s="74" t="s">
        <v>77</v>
      </c>
      <c r="G298" s="74"/>
      <c r="H298" s="74"/>
      <c r="I298" s="74"/>
      <c r="J298" s="74"/>
      <c r="K298" s="71" t="s">
        <v>358</v>
      </c>
      <c r="L298" s="16"/>
      <c r="M298" s="16"/>
      <c r="N298" s="16"/>
      <c r="O298" s="15">
        <f>+L298+M298-N298</f>
        <v>0</v>
      </c>
      <c r="P298" s="16"/>
      <c r="Q298" s="16"/>
      <c r="R298" s="16"/>
      <c r="S298" s="16"/>
      <c r="T298" s="16"/>
      <c r="U298" s="16"/>
      <c r="V298" s="114"/>
      <c r="W298" s="16"/>
      <c r="X298" s="173"/>
      <c r="Y298" s="88"/>
    </row>
    <row r="299" spans="1:25" ht="22.5" customHeight="1" thickTop="1" thickBot="1" x14ac:dyDescent="0.3">
      <c r="A299" s="14">
        <v>1</v>
      </c>
      <c r="B299" s="74" t="s">
        <v>66</v>
      </c>
      <c r="C299" s="74" t="s">
        <v>77</v>
      </c>
      <c r="D299" s="74" t="s">
        <v>155</v>
      </c>
      <c r="E299" s="74" t="s">
        <v>163</v>
      </c>
      <c r="F299" s="74" t="s">
        <v>79</v>
      </c>
      <c r="G299" s="74"/>
      <c r="H299" s="74"/>
      <c r="I299" s="74"/>
      <c r="J299" s="74"/>
      <c r="K299" s="71" t="s">
        <v>359</v>
      </c>
      <c r="L299" s="16"/>
      <c r="M299" s="16"/>
      <c r="N299" s="16"/>
      <c r="O299" s="15">
        <f>+L299+M299-N299</f>
        <v>0</v>
      </c>
      <c r="P299" s="16"/>
      <c r="Q299" s="16"/>
      <c r="R299" s="16"/>
      <c r="S299" s="16"/>
      <c r="T299" s="16"/>
      <c r="U299" s="16"/>
      <c r="V299" s="114"/>
      <c r="W299" s="16"/>
      <c r="X299" s="173"/>
      <c r="Y299" s="88"/>
    </row>
    <row r="300" spans="1:25" ht="22.5" customHeight="1" thickTop="1" thickBot="1" x14ac:dyDescent="0.3">
      <c r="A300" s="14">
        <v>1</v>
      </c>
      <c r="B300" s="74" t="s">
        <v>66</v>
      </c>
      <c r="C300" s="74" t="s">
        <v>77</v>
      </c>
      <c r="D300" s="74" t="s">
        <v>155</v>
      </c>
      <c r="E300" s="74" t="s">
        <v>93</v>
      </c>
      <c r="F300" s="74"/>
      <c r="G300" s="74"/>
      <c r="H300" s="74"/>
      <c r="I300" s="74"/>
      <c r="J300" s="74"/>
      <c r="K300" s="71" t="s">
        <v>360</v>
      </c>
      <c r="L300" s="16">
        <f>SUM(L301:L303)</f>
        <v>0</v>
      </c>
      <c r="M300" s="16">
        <f t="shared" ref="M300:U300" si="123">SUM(M301:M303)</f>
        <v>0</v>
      </c>
      <c r="N300" s="16">
        <f t="shared" si="123"/>
        <v>0</v>
      </c>
      <c r="O300" s="16">
        <f t="shared" si="123"/>
        <v>0</v>
      </c>
      <c r="P300" s="16">
        <f t="shared" si="123"/>
        <v>0</v>
      </c>
      <c r="Q300" s="16">
        <f t="shared" si="123"/>
        <v>0</v>
      </c>
      <c r="R300" s="16">
        <f t="shared" si="123"/>
        <v>0</v>
      </c>
      <c r="S300" s="16">
        <f t="shared" si="123"/>
        <v>0</v>
      </c>
      <c r="T300" s="16">
        <f t="shared" si="123"/>
        <v>0</v>
      </c>
      <c r="U300" s="16">
        <f t="shared" si="123"/>
        <v>0</v>
      </c>
      <c r="V300" s="114"/>
      <c r="W300" s="16"/>
      <c r="X300" s="173"/>
      <c r="Y300" s="88"/>
    </row>
    <row r="301" spans="1:25" ht="22.5" customHeight="1" thickTop="1" thickBot="1" x14ac:dyDescent="0.3">
      <c r="A301" s="14">
        <v>1</v>
      </c>
      <c r="B301" s="74" t="s">
        <v>66</v>
      </c>
      <c r="C301" s="74" t="s">
        <v>77</v>
      </c>
      <c r="D301" s="74" t="s">
        <v>155</v>
      </c>
      <c r="E301" s="74" t="s">
        <v>93</v>
      </c>
      <c r="F301" s="74" t="s">
        <v>66</v>
      </c>
      <c r="G301" s="74"/>
      <c r="H301" s="74"/>
      <c r="I301" s="74"/>
      <c r="J301" s="74"/>
      <c r="K301" s="71" t="s">
        <v>361</v>
      </c>
      <c r="L301" s="16"/>
      <c r="M301" s="16"/>
      <c r="N301" s="16"/>
      <c r="O301" s="15">
        <f>+L301+M301-N301</f>
        <v>0</v>
      </c>
      <c r="P301" s="16"/>
      <c r="Q301" s="16"/>
      <c r="R301" s="16"/>
      <c r="S301" s="16"/>
      <c r="T301" s="16"/>
      <c r="U301" s="16"/>
      <c r="V301" s="114"/>
      <c r="W301" s="16"/>
      <c r="X301" s="173"/>
      <c r="Y301" s="88"/>
    </row>
    <row r="302" spans="1:25" ht="22.5" customHeight="1" thickTop="1" thickBot="1" x14ac:dyDescent="0.3">
      <c r="A302" s="14">
        <v>1</v>
      </c>
      <c r="B302" s="74" t="s">
        <v>66</v>
      </c>
      <c r="C302" s="74" t="s">
        <v>77</v>
      </c>
      <c r="D302" s="74" t="s">
        <v>155</v>
      </c>
      <c r="E302" s="74" t="s">
        <v>93</v>
      </c>
      <c r="F302" s="74" t="s">
        <v>77</v>
      </c>
      <c r="G302" s="74"/>
      <c r="H302" s="74"/>
      <c r="I302" s="74"/>
      <c r="J302" s="74"/>
      <c r="K302" s="71" t="s">
        <v>362</v>
      </c>
      <c r="L302" s="16"/>
      <c r="M302" s="16"/>
      <c r="N302" s="16"/>
      <c r="O302" s="15">
        <f>+L302+M302-N302</f>
        <v>0</v>
      </c>
      <c r="P302" s="16"/>
      <c r="Q302" s="16"/>
      <c r="R302" s="16"/>
      <c r="S302" s="16"/>
      <c r="T302" s="16"/>
      <c r="U302" s="16"/>
      <c r="V302" s="114"/>
      <c r="W302" s="16"/>
      <c r="X302" s="173"/>
      <c r="Y302" s="88"/>
    </row>
    <row r="303" spans="1:25" ht="22.5" customHeight="1" thickTop="1" thickBot="1" x14ac:dyDescent="0.3">
      <c r="A303" s="14">
        <v>1</v>
      </c>
      <c r="B303" s="74" t="s">
        <v>66</v>
      </c>
      <c r="C303" s="74" t="s">
        <v>77</v>
      </c>
      <c r="D303" s="74" t="s">
        <v>155</v>
      </c>
      <c r="E303" s="74" t="s">
        <v>93</v>
      </c>
      <c r="F303" s="74" t="s">
        <v>79</v>
      </c>
      <c r="G303" s="74"/>
      <c r="H303" s="74"/>
      <c r="I303" s="74"/>
      <c r="J303" s="74"/>
      <c r="K303" s="71" t="s">
        <v>363</v>
      </c>
      <c r="L303" s="16"/>
      <c r="M303" s="16"/>
      <c r="N303" s="16"/>
      <c r="O303" s="15">
        <f>+L303+M303-N303</f>
        <v>0</v>
      </c>
      <c r="P303" s="16"/>
      <c r="Q303" s="16"/>
      <c r="R303" s="16"/>
      <c r="S303" s="16"/>
      <c r="T303" s="16"/>
      <c r="U303" s="16"/>
      <c r="V303" s="114"/>
      <c r="W303" s="16"/>
      <c r="X303" s="173"/>
      <c r="Y303" s="88"/>
    </row>
    <row r="304" spans="1:25" ht="22.5" customHeight="1" thickTop="1" thickBot="1" x14ac:dyDescent="0.3">
      <c r="A304" s="14">
        <v>1</v>
      </c>
      <c r="B304" s="74" t="s">
        <v>66</v>
      </c>
      <c r="C304" s="74" t="s">
        <v>77</v>
      </c>
      <c r="D304" s="74" t="s">
        <v>155</v>
      </c>
      <c r="E304" s="74" t="s">
        <v>211</v>
      </c>
      <c r="F304" s="74"/>
      <c r="G304" s="74"/>
      <c r="H304" s="74"/>
      <c r="I304" s="74"/>
      <c r="J304" s="74"/>
      <c r="K304" s="71" t="s">
        <v>364</v>
      </c>
      <c r="L304" s="16">
        <f>SUM(L305:L307)</f>
        <v>0</v>
      </c>
      <c r="M304" s="16">
        <f t="shared" ref="M304:U304" si="124">SUM(M305:M307)</f>
        <v>0</v>
      </c>
      <c r="N304" s="16">
        <f t="shared" si="124"/>
        <v>0</v>
      </c>
      <c r="O304" s="16">
        <f t="shared" si="124"/>
        <v>0</v>
      </c>
      <c r="P304" s="16">
        <f t="shared" si="124"/>
        <v>0</v>
      </c>
      <c r="Q304" s="16">
        <f t="shared" si="124"/>
        <v>0</v>
      </c>
      <c r="R304" s="16">
        <f t="shared" si="124"/>
        <v>0</v>
      </c>
      <c r="S304" s="16">
        <f t="shared" si="124"/>
        <v>0</v>
      </c>
      <c r="T304" s="16">
        <f t="shared" si="124"/>
        <v>0</v>
      </c>
      <c r="U304" s="16">
        <f t="shared" si="124"/>
        <v>0</v>
      </c>
      <c r="V304" s="114"/>
      <c r="W304" s="16"/>
      <c r="X304" s="173"/>
      <c r="Y304" s="88"/>
    </row>
    <row r="305" spans="1:25" ht="22.5" customHeight="1" thickTop="1" thickBot="1" x14ac:dyDescent="0.3">
      <c r="A305" s="14">
        <v>1</v>
      </c>
      <c r="B305" s="74" t="s">
        <v>66</v>
      </c>
      <c r="C305" s="74" t="s">
        <v>77</v>
      </c>
      <c r="D305" s="74" t="s">
        <v>155</v>
      </c>
      <c r="E305" s="74" t="s">
        <v>211</v>
      </c>
      <c r="F305" s="74" t="s">
        <v>66</v>
      </c>
      <c r="G305" s="74"/>
      <c r="H305" s="74"/>
      <c r="I305" s="74"/>
      <c r="J305" s="74"/>
      <c r="K305" s="71" t="s">
        <v>365</v>
      </c>
      <c r="L305" s="16"/>
      <c r="M305" s="16"/>
      <c r="N305" s="16"/>
      <c r="O305" s="15">
        <f>+L305+M305-N305</f>
        <v>0</v>
      </c>
      <c r="P305" s="16"/>
      <c r="Q305" s="16"/>
      <c r="R305" s="16"/>
      <c r="S305" s="16"/>
      <c r="T305" s="16"/>
      <c r="U305" s="16"/>
      <c r="V305" s="114"/>
      <c r="W305" s="16"/>
      <c r="X305" s="173"/>
      <c r="Y305" s="88"/>
    </row>
    <row r="306" spans="1:25" ht="22.5" customHeight="1" thickTop="1" thickBot="1" x14ac:dyDescent="0.3">
      <c r="A306" s="14">
        <v>1</v>
      </c>
      <c r="B306" s="74" t="s">
        <v>66</v>
      </c>
      <c r="C306" s="74" t="s">
        <v>77</v>
      </c>
      <c r="D306" s="74" t="s">
        <v>155</v>
      </c>
      <c r="E306" s="74" t="s">
        <v>211</v>
      </c>
      <c r="F306" s="74" t="s">
        <v>77</v>
      </c>
      <c r="G306" s="74"/>
      <c r="H306" s="74"/>
      <c r="I306" s="74"/>
      <c r="J306" s="74"/>
      <c r="K306" s="71" t="s">
        <v>366</v>
      </c>
      <c r="L306" s="16"/>
      <c r="M306" s="16"/>
      <c r="N306" s="16"/>
      <c r="O306" s="15">
        <f>+L306+M306-N306</f>
        <v>0</v>
      </c>
      <c r="P306" s="16"/>
      <c r="Q306" s="16"/>
      <c r="R306" s="16"/>
      <c r="S306" s="16"/>
      <c r="T306" s="16"/>
      <c r="U306" s="16"/>
      <c r="V306" s="114"/>
      <c r="W306" s="16"/>
      <c r="X306" s="173"/>
      <c r="Y306" s="88"/>
    </row>
    <row r="307" spans="1:25" ht="22.5" customHeight="1" thickTop="1" thickBot="1" x14ac:dyDescent="0.3">
      <c r="A307" s="14">
        <v>1</v>
      </c>
      <c r="B307" s="74" t="s">
        <v>66</v>
      </c>
      <c r="C307" s="74" t="s">
        <v>77</v>
      </c>
      <c r="D307" s="74" t="s">
        <v>155</v>
      </c>
      <c r="E307" s="74" t="s">
        <v>211</v>
      </c>
      <c r="F307" s="74" t="s">
        <v>79</v>
      </c>
      <c r="G307" s="74"/>
      <c r="H307" s="74"/>
      <c r="I307" s="74"/>
      <c r="J307" s="74"/>
      <c r="K307" s="71" t="s">
        <v>367</v>
      </c>
      <c r="L307" s="16"/>
      <c r="M307" s="16"/>
      <c r="N307" s="16"/>
      <c r="O307" s="15">
        <f>+L307+M307-N307</f>
        <v>0</v>
      </c>
      <c r="P307" s="16"/>
      <c r="Q307" s="16"/>
      <c r="R307" s="16"/>
      <c r="S307" s="16"/>
      <c r="T307" s="16"/>
      <c r="U307" s="16"/>
      <c r="V307" s="114"/>
      <c r="W307" s="16"/>
      <c r="X307" s="173"/>
      <c r="Y307" s="88"/>
    </row>
    <row r="308" spans="1:25" ht="22.5" customHeight="1" thickTop="1" thickBot="1" x14ac:dyDescent="0.3">
      <c r="A308" s="14">
        <v>1</v>
      </c>
      <c r="B308" s="74" t="s">
        <v>66</v>
      </c>
      <c r="C308" s="74" t="s">
        <v>77</v>
      </c>
      <c r="D308" s="74" t="s">
        <v>93</v>
      </c>
      <c r="E308" s="74"/>
      <c r="F308" s="74"/>
      <c r="G308" s="74"/>
      <c r="H308" s="74"/>
      <c r="I308" s="74"/>
      <c r="J308" s="74"/>
      <c r="K308" s="71" t="s">
        <v>368</v>
      </c>
      <c r="L308" s="16">
        <f>+L309+L310+L341+L342+L343+L344</f>
        <v>0</v>
      </c>
      <c r="M308" s="16">
        <f t="shared" ref="M308:U308" si="125">+M309+M310+M341+M342+M343+M344</f>
        <v>0</v>
      </c>
      <c r="N308" s="16">
        <f t="shared" si="125"/>
        <v>0</v>
      </c>
      <c r="O308" s="16">
        <f t="shared" si="125"/>
        <v>0</v>
      </c>
      <c r="P308" s="16">
        <f t="shared" si="125"/>
        <v>0</v>
      </c>
      <c r="Q308" s="16">
        <f t="shared" si="125"/>
        <v>0</v>
      </c>
      <c r="R308" s="16">
        <f t="shared" si="125"/>
        <v>0</v>
      </c>
      <c r="S308" s="16">
        <f t="shared" si="125"/>
        <v>0</v>
      </c>
      <c r="T308" s="16">
        <f t="shared" si="125"/>
        <v>0</v>
      </c>
      <c r="U308" s="16">
        <f t="shared" si="125"/>
        <v>0</v>
      </c>
      <c r="V308" s="114"/>
      <c r="W308" s="16"/>
      <c r="X308" s="173"/>
      <c r="Y308" s="88"/>
    </row>
    <row r="309" spans="1:25" ht="22.5" customHeight="1" thickTop="1" thickBot="1" x14ac:dyDescent="0.3">
      <c r="A309" s="14">
        <v>1</v>
      </c>
      <c r="B309" s="74" t="s">
        <v>66</v>
      </c>
      <c r="C309" s="74" t="s">
        <v>77</v>
      </c>
      <c r="D309" s="74" t="s">
        <v>93</v>
      </c>
      <c r="E309" s="74" t="s">
        <v>70</v>
      </c>
      <c r="F309" s="74"/>
      <c r="G309" s="74"/>
      <c r="H309" s="74"/>
      <c r="I309" s="74"/>
      <c r="J309" s="74"/>
      <c r="K309" s="71" t="s">
        <v>369</v>
      </c>
      <c r="L309" s="16"/>
      <c r="M309" s="16"/>
      <c r="N309" s="16"/>
      <c r="O309" s="15">
        <f>+L309+M309-N309</f>
        <v>0</v>
      </c>
      <c r="P309" s="16"/>
      <c r="Q309" s="16"/>
      <c r="R309" s="16"/>
      <c r="S309" s="16"/>
      <c r="T309" s="16"/>
      <c r="U309" s="16"/>
      <c r="V309" s="114"/>
      <c r="W309" s="16"/>
      <c r="X309" s="173"/>
      <c r="Y309" s="88"/>
    </row>
    <row r="310" spans="1:25" ht="22.5" customHeight="1" thickTop="1" thickBot="1" x14ac:dyDescent="0.3">
      <c r="A310" s="14">
        <v>1</v>
      </c>
      <c r="B310" s="74" t="s">
        <v>66</v>
      </c>
      <c r="C310" s="74" t="s">
        <v>77</v>
      </c>
      <c r="D310" s="74" t="s">
        <v>93</v>
      </c>
      <c r="E310" s="74" t="s">
        <v>81</v>
      </c>
      <c r="F310" s="74"/>
      <c r="G310" s="74"/>
      <c r="H310" s="74"/>
      <c r="I310" s="74"/>
      <c r="J310" s="74"/>
      <c r="K310" s="71" t="s">
        <v>370</v>
      </c>
      <c r="L310" s="16">
        <f>SUM(L311:L340)</f>
        <v>0</v>
      </c>
      <c r="M310" s="16">
        <f t="shared" ref="M310:U310" si="126">SUM(M311:M340)</f>
        <v>0</v>
      </c>
      <c r="N310" s="16">
        <f t="shared" si="126"/>
        <v>0</v>
      </c>
      <c r="O310" s="16">
        <f t="shared" si="126"/>
        <v>0</v>
      </c>
      <c r="P310" s="16">
        <f t="shared" si="126"/>
        <v>0</v>
      </c>
      <c r="Q310" s="16">
        <f t="shared" si="126"/>
        <v>0</v>
      </c>
      <c r="R310" s="16">
        <f t="shared" si="126"/>
        <v>0</v>
      </c>
      <c r="S310" s="16">
        <f t="shared" si="126"/>
        <v>0</v>
      </c>
      <c r="T310" s="16">
        <f t="shared" si="126"/>
        <v>0</v>
      </c>
      <c r="U310" s="16">
        <f t="shared" si="126"/>
        <v>0</v>
      </c>
      <c r="V310" s="114"/>
      <c r="W310" s="16"/>
      <c r="X310" s="173"/>
      <c r="Y310" s="88"/>
    </row>
    <row r="311" spans="1:25" ht="22.5" customHeight="1" thickTop="1" thickBot="1" x14ac:dyDescent="0.3">
      <c r="A311" s="14">
        <v>1</v>
      </c>
      <c r="B311" s="74" t="s">
        <v>66</v>
      </c>
      <c r="C311" s="74" t="s">
        <v>77</v>
      </c>
      <c r="D311" s="74" t="s">
        <v>93</v>
      </c>
      <c r="E311" s="74" t="s">
        <v>81</v>
      </c>
      <c r="F311" s="74" t="s">
        <v>70</v>
      </c>
      <c r="G311" s="74"/>
      <c r="H311" s="74"/>
      <c r="I311" s="74"/>
      <c r="J311" s="74"/>
      <c r="K311" s="71" t="s">
        <v>371</v>
      </c>
      <c r="L311" s="16"/>
      <c r="M311" s="16"/>
      <c r="N311" s="16"/>
      <c r="O311" s="15">
        <f t="shared" ref="O311:O344" si="127">+L311+M311-N311</f>
        <v>0</v>
      </c>
      <c r="P311" s="16"/>
      <c r="Q311" s="16"/>
      <c r="R311" s="16"/>
      <c r="S311" s="16"/>
      <c r="T311" s="16"/>
      <c r="U311" s="16"/>
      <c r="V311" s="114"/>
      <c r="W311" s="16"/>
      <c r="X311" s="173"/>
      <c r="Y311" s="88"/>
    </row>
    <row r="312" spans="1:25" ht="22.5" customHeight="1" thickTop="1" thickBot="1" x14ac:dyDescent="0.3">
      <c r="A312" s="14">
        <v>1</v>
      </c>
      <c r="B312" s="74" t="s">
        <v>66</v>
      </c>
      <c r="C312" s="74" t="s">
        <v>77</v>
      </c>
      <c r="D312" s="74" t="s">
        <v>93</v>
      </c>
      <c r="E312" s="74" t="s">
        <v>81</v>
      </c>
      <c r="F312" s="74" t="s">
        <v>81</v>
      </c>
      <c r="G312" s="74"/>
      <c r="H312" s="74"/>
      <c r="I312" s="74"/>
      <c r="J312" s="74"/>
      <c r="K312" s="71" t="s">
        <v>372</v>
      </c>
      <c r="L312" s="16"/>
      <c r="M312" s="16"/>
      <c r="N312" s="16"/>
      <c r="O312" s="15">
        <f t="shared" si="127"/>
        <v>0</v>
      </c>
      <c r="P312" s="16"/>
      <c r="Q312" s="16"/>
      <c r="R312" s="16"/>
      <c r="S312" s="16"/>
      <c r="T312" s="16"/>
      <c r="U312" s="16"/>
      <c r="V312" s="114"/>
      <c r="W312" s="16"/>
      <c r="X312" s="173"/>
      <c r="Y312" s="88"/>
    </row>
    <row r="313" spans="1:25" ht="22.5" customHeight="1" thickTop="1" thickBot="1" x14ac:dyDescent="0.3">
      <c r="A313" s="14">
        <v>1</v>
      </c>
      <c r="B313" s="74" t="s">
        <v>66</v>
      </c>
      <c r="C313" s="74" t="s">
        <v>77</v>
      </c>
      <c r="D313" s="74" t="s">
        <v>93</v>
      </c>
      <c r="E313" s="74" t="s">
        <v>81</v>
      </c>
      <c r="F313" s="74" t="s">
        <v>155</v>
      </c>
      <c r="G313" s="74"/>
      <c r="H313" s="74"/>
      <c r="I313" s="74"/>
      <c r="J313" s="74"/>
      <c r="K313" s="71" t="s">
        <v>373</v>
      </c>
      <c r="L313" s="16"/>
      <c r="M313" s="16"/>
      <c r="N313" s="16"/>
      <c r="O313" s="15">
        <f t="shared" si="127"/>
        <v>0</v>
      </c>
      <c r="P313" s="16"/>
      <c r="Q313" s="16"/>
      <c r="R313" s="16"/>
      <c r="S313" s="16"/>
      <c r="T313" s="16"/>
      <c r="U313" s="16"/>
      <c r="V313" s="114"/>
      <c r="W313" s="16"/>
      <c r="X313" s="173"/>
      <c r="Y313" s="88"/>
    </row>
    <row r="314" spans="1:25" ht="22.5" customHeight="1" thickTop="1" thickBot="1" x14ac:dyDescent="0.3">
      <c r="A314" s="14">
        <v>1</v>
      </c>
      <c r="B314" s="74" t="s">
        <v>66</v>
      </c>
      <c r="C314" s="74" t="s">
        <v>77</v>
      </c>
      <c r="D314" s="74" t="s">
        <v>93</v>
      </c>
      <c r="E314" s="74" t="s">
        <v>81</v>
      </c>
      <c r="F314" s="74" t="s">
        <v>163</v>
      </c>
      <c r="G314" s="74"/>
      <c r="H314" s="74"/>
      <c r="I314" s="74"/>
      <c r="J314" s="74"/>
      <c r="K314" s="71" t="s">
        <v>374</v>
      </c>
      <c r="L314" s="16"/>
      <c r="M314" s="16"/>
      <c r="N314" s="16"/>
      <c r="O314" s="15">
        <f t="shared" si="127"/>
        <v>0</v>
      </c>
      <c r="P314" s="16"/>
      <c r="Q314" s="16"/>
      <c r="R314" s="16"/>
      <c r="S314" s="16"/>
      <c r="T314" s="16"/>
      <c r="U314" s="16"/>
      <c r="V314" s="114"/>
      <c r="W314" s="16"/>
      <c r="X314" s="173"/>
      <c r="Y314" s="88"/>
    </row>
    <row r="315" spans="1:25" ht="22.5" customHeight="1" thickTop="1" thickBot="1" x14ac:dyDescent="0.3">
      <c r="A315" s="14">
        <v>1</v>
      </c>
      <c r="B315" s="74" t="s">
        <v>66</v>
      </c>
      <c r="C315" s="74" t="s">
        <v>77</v>
      </c>
      <c r="D315" s="74" t="s">
        <v>93</v>
      </c>
      <c r="E315" s="74" t="s">
        <v>81</v>
      </c>
      <c r="F315" s="74" t="s">
        <v>93</v>
      </c>
      <c r="G315" s="74"/>
      <c r="H315" s="74"/>
      <c r="I315" s="74"/>
      <c r="J315" s="74"/>
      <c r="K315" s="71" t="s">
        <v>375</v>
      </c>
      <c r="L315" s="16"/>
      <c r="M315" s="16"/>
      <c r="N315" s="16"/>
      <c r="O315" s="15">
        <f t="shared" si="127"/>
        <v>0</v>
      </c>
      <c r="P315" s="16"/>
      <c r="Q315" s="16"/>
      <c r="R315" s="16"/>
      <c r="S315" s="16"/>
      <c r="T315" s="16"/>
      <c r="U315" s="16"/>
      <c r="V315" s="114"/>
      <c r="W315" s="16"/>
      <c r="X315" s="173"/>
      <c r="Y315" s="88"/>
    </row>
    <row r="316" spans="1:25" ht="22.5" customHeight="1" thickTop="1" thickBot="1" x14ac:dyDescent="0.3">
      <c r="A316" s="14">
        <v>1</v>
      </c>
      <c r="B316" s="74" t="s">
        <v>66</v>
      </c>
      <c r="C316" s="74" t="s">
        <v>77</v>
      </c>
      <c r="D316" s="74" t="s">
        <v>93</v>
      </c>
      <c r="E316" s="74" t="s">
        <v>81</v>
      </c>
      <c r="F316" s="74" t="s">
        <v>211</v>
      </c>
      <c r="G316" s="74"/>
      <c r="H316" s="74"/>
      <c r="I316" s="74"/>
      <c r="J316" s="74"/>
      <c r="K316" s="71" t="s">
        <v>376</v>
      </c>
      <c r="L316" s="16"/>
      <c r="M316" s="16"/>
      <c r="N316" s="16"/>
      <c r="O316" s="15">
        <f t="shared" si="127"/>
        <v>0</v>
      </c>
      <c r="P316" s="16"/>
      <c r="Q316" s="16"/>
      <c r="R316" s="16"/>
      <c r="S316" s="16"/>
      <c r="T316" s="16"/>
      <c r="U316" s="16"/>
      <c r="V316" s="114"/>
      <c r="W316" s="16"/>
      <c r="X316" s="173"/>
      <c r="Y316" s="88"/>
    </row>
    <row r="317" spans="1:25" ht="22.5" customHeight="1" thickTop="1" thickBot="1" x14ac:dyDescent="0.3">
      <c r="A317" s="14">
        <v>1</v>
      </c>
      <c r="B317" s="74" t="s">
        <v>66</v>
      </c>
      <c r="C317" s="74" t="s">
        <v>77</v>
      </c>
      <c r="D317" s="74" t="s">
        <v>93</v>
      </c>
      <c r="E317" s="74" t="s">
        <v>81</v>
      </c>
      <c r="F317" s="74" t="s">
        <v>216</v>
      </c>
      <c r="G317" s="74"/>
      <c r="H317" s="74"/>
      <c r="I317" s="74"/>
      <c r="J317" s="74"/>
      <c r="K317" s="71" t="s">
        <v>377</v>
      </c>
      <c r="L317" s="16"/>
      <c r="M317" s="16"/>
      <c r="N317" s="16"/>
      <c r="O317" s="15">
        <f t="shared" si="127"/>
        <v>0</v>
      </c>
      <c r="P317" s="16"/>
      <c r="Q317" s="16"/>
      <c r="R317" s="16"/>
      <c r="S317" s="16"/>
      <c r="T317" s="16"/>
      <c r="U317" s="16"/>
      <c r="V317" s="114"/>
      <c r="W317" s="16"/>
      <c r="X317" s="173"/>
      <c r="Y317" s="88"/>
    </row>
    <row r="318" spans="1:25" ht="22.5" customHeight="1" thickTop="1" thickBot="1" x14ac:dyDescent="0.3">
      <c r="A318" s="14">
        <v>1</v>
      </c>
      <c r="B318" s="74" t="s">
        <v>66</v>
      </c>
      <c r="C318" s="74" t="s">
        <v>77</v>
      </c>
      <c r="D318" s="74" t="s">
        <v>93</v>
      </c>
      <c r="E318" s="74" t="s">
        <v>81</v>
      </c>
      <c r="F318" s="74" t="s">
        <v>221</v>
      </c>
      <c r="G318" s="74"/>
      <c r="H318" s="74"/>
      <c r="I318" s="74"/>
      <c r="J318" s="74"/>
      <c r="K318" s="71" t="s">
        <v>378</v>
      </c>
      <c r="L318" s="16"/>
      <c r="M318" s="16"/>
      <c r="N318" s="16"/>
      <c r="O318" s="15">
        <f t="shared" si="127"/>
        <v>0</v>
      </c>
      <c r="P318" s="16"/>
      <c r="Q318" s="16"/>
      <c r="R318" s="16"/>
      <c r="S318" s="16"/>
      <c r="T318" s="16"/>
      <c r="U318" s="16"/>
      <c r="V318" s="114"/>
      <c r="W318" s="16"/>
      <c r="X318" s="173"/>
      <c r="Y318" s="88"/>
    </row>
    <row r="319" spans="1:25" ht="22.5" customHeight="1" thickTop="1" thickBot="1" x14ac:dyDescent="0.3">
      <c r="A319" s="14">
        <v>1</v>
      </c>
      <c r="B319" s="74" t="s">
        <v>66</v>
      </c>
      <c r="C319" s="74" t="s">
        <v>77</v>
      </c>
      <c r="D319" s="74" t="s">
        <v>93</v>
      </c>
      <c r="E319" s="74" t="s">
        <v>81</v>
      </c>
      <c r="F319" s="74" t="s">
        <v>226</v>
      </c>
      <c r="G319" s="74"/>
      <c r="H319" s="74"/>
      <c r="I319" s="74"/>
      <c r="J319" s="74"/>
      <c r="K319" s="71" t="s">
        <v>379</v>
      </c>
      <c r="L319" s="16"/>
      <c r="M319" s="16"/>
      <c r="N319" s="16"/>
      <c r="O319" s="15">
        <f t="shared" si="127"/>
        <v>0</v>
      </c>
      <c r="P319" s="16"/>
      <c r="Q319" s="16"/>
      <c r="R319" s="16"/>
      <c r="S319" s="16"/>
      <c r="T319" s="16"/>
      <c r="U319" s="16"/>
      <c r="V319" s="114"/>
      <c r="W319" s="16"/>
      <c r="X319" s="173"/>
      <c r="Y319" s="88"/>
    </row>
    <row r="320" spans="1:25" ht="22.5" customHeight="1" thickTop="1" thickBot="1" x14ac:dyDescent="0.3">
      <c r="A320" s="14">
        <v>1</v>
      </c>
      <c r="B320" s="74" t="s">
        <v>66</v>
      </c>
      <c r="C320" s="74" t="s">
        <v>77</v>
      </c>
      <c r="D320" s="74" t="s">
        <v>93</v>
      </c>
      <c r="E320" s="74" t="s">
        <v>81</v>
      </c>
      <c r="F320" s="74" t="s">
        <v>231</v>
      </c>
      <c r="G320" s="74"/>
      <c r="H320" s="74"/>
      <c r="I320" s="74"/>
      <c r="J320" s="74"/>
      <c r="K320" s="71" t="s">
        <v>380</v>
      </c>
      <c r="L320" s="16"/>
      <c r="M320" s="16"/>
      <c r="N320" s="16"/>
      <c r="O320" s="15">
        <f t="shared" si="127"/>
        <v>0</v>
      </c>
      <c r="P320" s="16"/>
      <c r="Q320" s="16"/>
      <c r="R320" s="16"/>
      <c r="S320" s="16"/>
      <c r="T320" s="16"/>
      <c r="U320" s="16"/>
      <c r="V320" s="114"/>
      <c r="W320" s="16"/>
      <c r="X320" s="173"/>
      <c r="Y320" s="88"/>
    </row>
    <row r="321" spans="1:25" ht="22.5" customHeight="1" thickTop="1" thickBot="1" x14ac:dyDescent="0.3">
      <c r="A321" s="14">
        <v>1</v>
      </c>
      <c r="B321" s="74" t="s">
        <v>66</v>
      </c>
      <c r="C321" s="74" t="s">
        <v>77</v>
      </c>
      <c r="D321" s="74" t="s">
        <v>93</v>
      </c>
      <c r="E321" s="74" t="s">
        <v>81</v>
      </c>
      <c r="F321" s="74" t="s">
        <v>381</v>
      </c>
      <c r="G321" s="74"/>
      <c r="H321" s="74"/>
      <c r="I321" s="74"/>
      <c r="J321" s="74"/>
      <c r="K321" s="71" t="s">
        <v>382</v>
      </c>
      <c r="L321" s="16"/>
      <c r="M321" s="16"/>
      <c r="N321" s="16"/>
      <c r="O321" s="15">
        <f t="shared" si="127"/>
        <v>0</v>
      </c>
      <c r="P321" s="16"/>
      <c r="Q321" s="16"/>
      <c r="R321" s="16"/>
      <c r="S321" s="16"/>
      <c r="T321" s="16"/>
      <c r="U321" s="16"/>
      <c r="V321" s="114"/>
      <c r="W321" s="16"/>
      <c r="X321" s="173"/>
      <c r="Y321" s="88"/>
    </row>
    <row r="322" spans="1:25" ht="22.5" customHeight="1" thickTop="1" thickBot="1" x14ac:dyDescent="0.3">
      <c r="A322" s="14">
        <v>1</v>
      </c>
      <c r="B322" s="74" t="s">
        <v>66</v>
      </c>
      <c r="C322" s="74" t="s">
        <v>77</v>
      </c>
      <c r="D322" s="74" t="s">
        <v>93</v>
      </c>
      <c r="E322" s="74" t="s">
        <v>81</v>
      </c>
      <c r="F322" s="74" t="s">
        <v>383</v>
      </c>
      <c r="G322" s="74"/>
      <c r="H322" s="74"/>
      <c r="I322" s="74"/>
      <c r="J322" s="74"/>
      <c r="K322" s="71" t="s">
        <v>384</v>
      </c>
      <c r="L322" s="16"/>
      <c r="M322" s="16"/>
      <c r="N322" s="16"/>
      <c r="O322" s="15">
        <f t="shared" si="127"/>
        <v>0</v>
      </c>
      <c r="P322" s="16"/>
      <c r="Q322" s="16"/>
      <c r="R322" s="16"/>
      <c r="S322" s="16"/>
      <c r="T322" s="16"/>
      <c r="U322" s="16"/>
      <c r="V322" s="114"/>
      <c r="W322" s="16"/>
      <c r="X322" s="173"/>
      <c r="Y322" s="88"/>
    </row>
    <row r="323" spans="1:25" ht="22.5" customHeight="1" thickTop="1" thickBot="1" x14ac:dyDescent="0.3">
      <c r="A323" s="14">
        <v>1</v>
      </c>
      <c r="B323" s="74" t="s">
        <v>66</v>
      </c>
      <c r="C323" s="74" t="s">
        <v>77</v>
      </c>
      <c r="D323" s="74" t="s">
        <v>93</v>
      </c>
      <c r="E323" s="74" t="s">
        <v>81</v>
      </c>
      <c r="F323" s="74" t="s">
        <v>172</v>
      </c>
      <c r="G323" s="74"/>
      <c r="H323" s="74"/>
      <c r="I323" s="74"/>
      <c r="J323" s="74"/>
      <c r="K323" s="71" t="s">
        <v>385</v>
      </c>
      <c r="L323" s="16"/>
      <c r="M323" s="16"/>
      <c r="N323" s="16"/>
      <c r="O323" s="15">
        <f t="shared" si="127"/>
        <v>0</v>
      </c>
      <c r="P323" s="16"/>
      <c r="Q323" s="16"/>
      <c r="R323" s="16"/>
      <c r="S323" s="16"/>
      <c r="T323" s="16"/>
      <c r="U323" s="16"/>
      <c r="V323" s="114"/>
      <c r="W323" s="16"/>
      <c r="X323" s="173"/>
      <c r="Y323" s="88"/>
    </row>
    <row r="324" spans="1:25" ht="22.5" customHeight="1" thickTop="1" thickBot="1" x14ac:dyDescent="0.3">
      <c r="A324" s="14">
        <v>1</v>
      </c>
      <c r="B324" s="74" t="s">
        <v>66</v>
      </c>
      <c r="C324" s="74" t="s">
        <v>77</v>
      </c>
      <c r="D324" s="74" t="s">
        <v>93</v>
      </c>
      <c r="E324" s="74" t="s">
        <v>81</v>
      </c>
      <c r="F324" s="74" t="s">
        <v>244</v>
      </c>
      <c r="G324" s="74"/>
      <c r="H324" s="74"/>
      <c r="I324" s="74"/>
      <c r="J324" s="74"/>
      <c r="K324" s="71" t="s">
        <v>386</v>
      </c>
      <c r="L324" s="16"/>
      <c r="M324" s="16"/>
      <c r="N324" s="16"/>
      <c r="O324" s="15">
        <f t="shared" si="127"/>
        <v>0</v>
      </c>
      <c r="P324" s="16"/>
      <c r="Q324" s="16"/>
      <c r="R324" s="16"/>
      <c r="S324" s="16"/>
      <c r="T324" s="16"/>
      <c r="U324" s="16"/>
      <c r="V324" s="114"/>
      <c r="W324" s="16"/>
      <c r="X324" s="173"/>
      <c r="Y324" s="88"/>
    </row>
    <row r="325" spans="1:25" ht="22.5" customHeight="1" thickTop="1" thickBot="1" x14ac:dyDescent="0.3">
      <c r="A325" s="14">
        <v>1</v>
      </c>
      <c r="B325" s="74" t="s">
        <v>66</v>
      </c>
      <c r="C325" s="74" t="s">
        <v>77</v>
      </c>
      <c r="D325" s="74" t="s">
        <v>93</v>
      </c>
      <c r="E325" s="74" t="s">
        <v>81</v>
      </c>
      <c r="F325" s="74" t="s">
        <v>387</v>
      </c>
      <c r="G325" s="74"/>
      <c r="H325" s="74"/>
      <c r="I325" s="74"/>
      <c r="J325" s="74"/>
      <c r="K325" s="71" t="s">
        <v>388</v>
      </c>
      <c r="L325" s="16"/>
      <c r="M325" s="16"/>
      <c r="N325" s="16"/>
      <c r="O325" s="15">
        <f t="shared" si="127"/>
        <v>0</v>
      </c>
      <c r="P325" s="16"/>
      <c r="Q325" s="16"/>
      <c r="R325" s="16"/>
      <c r="S325" s="16"/>
      <c r="T325" s="16"/>
      <c r="U325" s="16"/>
      <c r="V325" s="114"/>
      <c r="W325" s="16"/>
      <c r="X325" s="173"/>
      <c r="Y325" s="88"/>
    </row>
    <row r="326" spans="1:25" ht="22.5" customHeight="1" thickTop="1" thickBot="1" x14ac:dyDescent="0.3">
      <c r="A326" s="14">
        <v>1</v>
      </c>
      <c r="B326" s="74" t="s">
        <v>66</v>
      </c>
      <c r="C326" s="74" t="s">
        <v>77</v>
      </c>
      <c r="D326" s="74" t="s">
        <v>93</v>
      </c>
      <c r="E326" s="74" t="s">
        <v>81</v>
      </c>
      <c r="F326" s="74" t="s">
        <v>389</v>
      </c>
      <c r="G326" s="74"/>
      <c r="H326" s="74"/>
      <c r="I326" s="74"/>
      <c r="J326" s="74"/>
      <c r="K326" s="71" t="s">
        <v>390</v>
      </c>
      <c r="L326" s="16"/>
      <c r="M326" s="16"/>
      <c r="N326" s="16"/>
      <c r="O326" s="15">
        <f t="shared" si="127"/>
        <v>0</v>
      </c>
      <c r="P326" s="16"/>
      <c r="Q326" s="16"/>
      <c r="R326" s="16"/>
      <c r="S326" s="16"/>
      <c r="T326" s="16"/>
      <c r="U326" s="16"/>
      <c r="V326" s="114"/>
      <c r="W326" s="16"/>
      <c r="X326" s="173"/>
      <c r="Y326" s="88"/>
    </row>
    <row r="327" spans="1:25" ht="22.5" customHeight="1" thickTop="1" thickBot="1" x14ac:dyDescent="0.3">
      <c r="A327" s="14">
        <v>1</v>
      </c>
      <c r="B327" s="74" t="s">
        <v>66</v>
      </c>
      <c r="C327" s="74" t="s">
        <v>77</v>
      </c>
      <c r="D327" s="74" t="s">
        <v>93</v>
      </c>
      <c r="E327" s="74" t="s">
        <v>81</v>
      </c>
      <c r="F327" s="74" t="s">
        <v>391</v>
      </c>
      <c r="G327" s="74"/>
      <c r="H327" s="74"/>
      <c r="I327" s="74"/>
      <c r="J327" s="74"/>
      <c r="K327" s="71" t="s">
        <v>392</v>
      </c>
      <c r="L327" s="16"/>
      <c r="M327" s="16"/>
      <c r="N327" s="16"/>
      <c r="O327" s="15">
        <f t="shared" si="127"/>
        <v>0</v>
      </c>
      <c r="P327" s="16"/>
      <c r="Q327" s="16"/>
      <c r="R327" s="16"/>
      <c r="S327" s="16"/>
      <c r="T327" s="16"/>
      <c r="U327" s="16"/>
      <c r="V327" s="114"/>
      <c r="W327" s="16"/>
      <c r="X327" s="173"/>
      <c r="Y327" s="88"/>
    </row>
    <row r="328" spans="1:25" ht="22.5" customHeight="1" thickTop="1" thickBot="1" x14ac:dyDescent="0.3">
      <c r="A328" s="14">
        <v>1</v>
      </c>
      <c r="B328" s="74" t="s">
        <v>66</v>
      </c>
      <c r="C328" s="74" t="s">
        <v>77</v>
      </c>
      <c r="D328" s="74" t="s">
        <v>93</v>
      </c>
      <c r="E328" s="74" t="s">
        <v>81</v>
      </c>
      <c r="F328" s="74" t="s">
        <v>393</v>
      </c>
      <c r="G328" s="74"/>
      <c r="H328" s="74"/>
      <c r="I328" s="74"/>
      <c r="J328" s="74"/>
      <c r="K328" s="71" t="s">
        <v>394</v>
      </c>
      <c r="L328" s="16"/>
      <c r="M328" s="16"/>
      <c r="N328" s="16"/>
      <c r="O328" s="15">
        <f t="shared" si="127"/>
        <v>0</v>
      </c>
      <c r="P328" s="16"/>
      <c r="Q328" s="16"/>
      <c r="R328" s="16"/>
      <c r="S328" s="16"/>
      <c r="T328" s="16"/>
      <c r="U328" s="16"/>
      <c r="V328" s="114"/>
      <c r="W328" s="16"/>
      <c r="X328" s="173"/>
      <c r="Y328" s="88"/>
    </row>
    <row r="329" spans="1:25" ht="22.5" customHeight="1" thickTop="1" thickBot="1" x14ac:dyDescent="0.3">
      <c r="A329" s="14">
        <v>1</v>
      </c>
      <c r="B329" s="74" t="s">
        <v>66</v>
      </c>
      <c r="C329" s="74" t="s">
        <v>77</v>
      </c>
      <c r="D329" s="74" t="s">
        <v>93</v>
      </c>
      <c r="E329" s="74" t="s">
        <v>81</v>
      </c>
      <c r="F329" s="74" t="s">
        <v>395</v>
      </c>
      <c r="G329" s="74"/>
      <c r="H329" s="74"/>
      <c r="I329" s="74"/>
      <c r="J329" s="74"/>
      <c r="K329" s="71" t="s">
        <v>396</v>
      </c>
      <c r="L329" s="16"/>
      <c r="M329" s="16"/>
      <c r="N329" s="16"/>
      <c r="O329" s="15">
        <f t="shared" si="127"/>
        <v>0</v>
      </c>
      <c r="P329" s="16"/>
      <c r="Q329" s="16"/>
      <c r="R329" s="16"/>
      <c r="S329" s="16"/>
      <c r="T329" s="16"/>
      <c r="U329" s="16"/>
      <c r="V329" s="114"/>
      <c r="W329" s="16"/>
      <c r="X329" s="173"/>
      <c r="Y329" s="88"/>
    </row>
    <row r="330" spans="1:25" ht="22.5" customHeight="1" thickTop="1" thickBot="1" x14ac:dyDescent="0.3">
      <c r="A330" s="14">
        <v>1</v>
      </c>
      <c r="B330" s="74" t="s">
        <v>66</v>
      </c>
      <c r="C330" s="74" t="s">
        <v>77</v>
      </c>
      <c r="D330" s="74" t="s">
        <v>93</v>
      </c>
      <c r="E330" s="74" t="s">
        <v>81</v>
      </c>
      <c r="F330" s="74" t="s">
        <v>397</v>
      </c>
      <c r="G330" s="74"/>
      <c r="H330" s="74"/>
      <c r="I330" s="74"/>
      <c r="J330" s="74"/>
      <c r="K330" s="71" t="s">
        <v>398</v>
      </c>
      <c r="L330" s="16"/>
      <c r="M330" s="16"/>
      <c r="N330" s="16"/>
      <c r="O330" s="15">
        <f t="shared" si="127"/>
        <v>0</v>
      </c>
      <c r="P330" s="16"/>
      <c r="Q330" s="16"/>
      <c r="R330" s="16"/>
      <c r="S330" s="16"/>
      <c r="T330" s="16"/>
      <c r="U330" s="16"/>
      <c r="V330" s="114"/>
      <c r="W330" s="16"/>
      <c r="X330" s="173"/>
      <c r="Y330" s="88"/>
    </row>
    <row r="331" spans="1:25" ht="22.5" customHeight="1" thickTop="1" thickBot="1" x14ac:dyDescent="0.3">
      <c r="A331" s="14">
        <v>1</v>
      </c>
      <c r="B331" s="74" t="s">
        <v>66</v>
      </c>
      <c r="C331" s="74" t="s">
        <v>77</v>
      </c>
      <c r="D331" s="74" t="s">
        <v>93</v>
      </c>
      <c r="E331" s="74" t="s">
        <v>81</v>
      </c>
      <c r="F331" s="74" t="s">
        <v>399</v>
      </c>
      <c r="G331" s="74"/>
      <c r="H331" s="74"/>
      <c r="I331" s="74"/>
      <c r="J331" s="74"/>
      <c r="K331" s="71" t="s">
        <v>400</v>
      </c>
      <c r="L331" s="16"/>
      <c r="M331" s="16"/>
      <c r="N331" s="16"/>
      <c r="O331" s="15">
        <f t="shared" si="127"/>
        <v>0</v>
      </c>
      <c r="P331" s="16"/>
      <c r="Q331" s="16"/>
      <c r="R331" s="16"/>
      <c r="S331" s="16"/>
      <c r="T331" s="16"/>
      <c r="U331" s="16"/>
      <c r="V331" s="114"/>
      <c r="W331" s="16"/>
      <c r="X331" s="173"/>
      <c r="Y331" s="88"/>
    </row>
    <row r="332" spans="1:25" ht="22.5" customHeight="1" thickTop="1" thickBot="1" x14ac:dyDescent="0.3">
      <c r="A332" s="14">
        <v>1</v>
      </c>
      <c r="B332" s="74" t="s">
        <v>66</v>
      </c>
      <c r="C332" s="74" t="s">
        <v>77</v>
      </c>
      <c r="D332" s="74" t="s">
        <v>93</v>
      </c>
      <c r="E332" s="74" t="s">
        <v>81</v>
      </c>
      <c r="F332" s="74" t="s">
        <v>177</v>
      </c>
      <c r="G332" s="74"/>
      <c r="H332" s="74"/>
      <c r="I332" s="74"/>
      <c r="J332" s="74"/>
      <c r="K332" s="71" t="s">
        <v>401</v>
      </c>
      <c r="L332" s="16"/>
      <c r="M332" s="16"/>
      <c r="N332" s="16"/>
      <c r="O332" s="15">
        <f t="shared" si="127"/>
        <v>0</v>
      </c>
      <c r="P332" s="16"/>
      <c r="Q332" s="16"/>
      <c r="R332" s="16"/>
      <c r="S332" s="16"/>
      <c r="T332" s="16"/>
      <c r="U332" s="16"/>
      <c r="V332" s="114"/>
      <c r="W332" s="16"/>
      <c r="X332" s="173"/>
      <c r="Y332" s="88"/>
    </row>
    <row r="333" spans="1:25" ht="22.5" customHeight="1" thickTop="1" thickBot="1" x14ac:dyDescent="0.3">
      <c r="A333" s="14">
        <v>1</v>
      </c>
      <c r="B333" s="74" t="s">
        <v>66</v>
      </c>
      <c r="C333" s="74" t="s">
        <v>77</v>
      </c>
      <c r="D333" s="74" t="s">
        <v>93</v>
      </c>
      <c r="E333" s="74" t="s">
        <v>81</v>
      </c>
      <c r="F333" s="74" t="s">
        <v>402</v>
      </c>
      <c r="G333" s="74"/>
      <c r="H333" s="74"/>
      <c r="I333" s="74"/>
      <c r="J333" s="74"/>
      <c r="K333" s="71" t="s">
        <v>403</v>
      </c>
      <c r="L333" s="16"/>
      <c r="M333" s="16"/>
      <c r="N333" s="16"/>
      <c r="O333" s="15">
        <f t="shared" si="127"/>
        <v>0</v>
      </c>
      <c r="P333" s="16"/>
      <c r="Q333" s="16"/>
      <c r="R333" s="16"/>
      <c r="S333" s="16"/>
      <c r="T333" s="16"/>
      <c r="U333" s="16"/>
      <c r="V333" s="114"/>
      <c r="W333" s="16"/>
      <c r="X333" s="173"/>
      <c r="Y333" s="88"/>
    </row>
    <row r="334" spans="1:25" ht="22.5" customHeight="1" thickTop="1" thickBot="1" x14ac:dyDescent="0.3">
      <c r="A334" s="14">
        <v>1</v>
      </c>
      <c r="B334" s="74" t="s">
        <v>66</v>
      </c>
      <c r="C334" s="74" t="s">
        <v>77</v>
      </c>
      <c r="D334" s="74" t="s">
        <v>93</v>
      </c>
      <c r="E334" s="74" t="s">
        <v>81</v>
      </c>
      <c r="F334" s="74" t="s">
        <v>404</v>
      </c>
      <c r="G334" s="74"/>
      <c r="H334" s="74"/>
      <c r="I334" s="74"/>
      <c r="J334" s="74"/>
      <c r="K334" s="71" t="s">
        <v>405</v>
      </c>
      <c r="L334" s="16"/>
      <c r="M334" s="16"/>
      <c r="N334" s="16"/>
      <c r="O334" s="15">
        <f t="shared" si="127"/>
        <v>0</v>
      </c>
      <c r="P334" s="16"/>
      <c r="Q334" s="16"/>
      <c r="R334" s="16"/>
      <c r="S334" s="16"/>
      <c r="T334" s="16"/>
      <c r="U334" s="16"/>
      <c r="V334" s="114"/>
      <c r="W334" s="16"/>
      <c r="X334" s="173"/>
      <c r="Y334" s="88"/>
    </row>
    <row r="335" spans="1:25" ht="22.5" customHeight="1" thickTop="1" thickBot="1" x14ac:dyDescent="0.3">
      <c r="A335" s="14">
        <v>1</v>
      </c>
      <c r="B335" s="74" t="s">
        <v>66</v>
      </c>
      <c r="C335" s="74" t="s">
        <v>77</v>
      </c>
      <c r="D335" s="74" t="s">
        <v>93</v>
      </c>
      <c r="E335" s="74" t="s">
        <v>81</v>
      </c>
      <c r="F335" s="74" t="s">
        <v>406</v>
      </c>
      <c r="G335" s="74"/>
      <c r="H335" s="74"/>
      <c r="I335" s="74"/>
      <c r="J335" s="74"/>
      <c r="K335" s="71" t="s">
        <v>407</v>
      </c>
      <c r="L335" s="16"/>
      <c r="M335" s="16"/>
      <c r="N335" s="16"/>
      <c r="O335" s="15">
        <f t="shared" si="127"/>
        <v>0</v>
      </c>
      <c r="P335" s="16"/>
      <c r="Q335" s="16"/>
      <c r="R335" s="16"/>
      <c r="S335" s="16"/>
      <c r="T335" s="16"/>
      <c r="U335" s="16"/>
      <c r="V335" s="114"/>
      <c r="W335" s="16"/>
      <c r="X335" s="173"/>
      <c r="Y335" s="88"/>
    </row>
    <row r="336" spans="1:25" ht="22.5" customHeight="1" thickTop="1" thickBot="1" x14ac:dyDescent="0.3">
      <c r="A336" s="14">
        <v>1</v>
      </c>
      <c r="B336" s="74" t="s">
        <v>66</v>
      </c>
      <c r="C336" s="74" t="s">
        <v>77</v>
      </c>
      <c r="D336" s="74" t="s">
        <v>93</v>
      </c>
      <c r="E336" s="74" t="s">
        <v>81</v>
      </c>
      <c r="F336" s="74" t="s">
        <v>408</v>
      </c>
      <c r="G336" s="74"/>
      <c r="H336" s="74"/>
      <c r="I336" s="74"/>
      <c r="J336" s="74"/>
      <c r="K336" s="71" t="s">
        <v>409</v>
      </c>
      <c r="L336" s="16"/>
      <c r="M336" s="16"/>
      <c r="N336" s="16"/>
      <c r="O336" s="15">
        <f t="shared" si="127"/>
        <v>0</v>
      </c>
      <c r="P336" s="16"/>
      <c r="Q336" s="16"/>
      <c r="R336" s="16"/>
      <c r="S336" s="16"/>
      <c r="T336" s="16"/>
      <c r="U336" s="16"/>
      <c r="V336" s="114"/>
      <c r="W336" s="16"/>
      <c r="X336" s="173"/>
      <c r="Y336" s="88"/>
    </row>
    <row r="337" spans="1:25" ht="22.5" customHeight="1" thickTop="1" thickBot="1" x14ac:dyDescent="0.3">
      <c r="A337" s="14">
        <v>1</v>
      </c>
      <c r="B337" s="74" t="s">
        <v>66</v>
      </c>
      <c r="C337" s="74" t="s">
        <v>77</v>
      </c>
      <c r="D337" s="74" t="s">
        <v>93</v>
      </c>
      <c r="E337" s="74" t="s">
        <v>81</v>
      </c>
      <c r="F337" s="74" t="s">
        <v>410</v>
      </c>
      <c r="G337" s="74"/>
      <c r="H337" s="74"/>
      <c r="I337" s="74"/>
      <c r="J337" s="74"/>
      <c r="K337" s="71" t="s">
        <v>411</v>
      </c>
      <c r="L337" s="16"/>
      <c r="M337" s="16"/>
      <c r="N337" s="16"/>
      <c r="O337" s="15">
        <f t="shared" si="127"/>
        <v>0</v>
      </c>
      <c r="P337" s="16"/>
      <c r="Q337" s="16"/>
      <c r="R337" s="16"/>
      <c r="S337" s="16"/>
      <c r="T337" s="16"/>
      <c r="U337" s="16"/>
      <c r="V337" s="114"/>
      <c r="W337" s="16"/>
      <c r="X337" s="173"/>
      <c r="Y337" s="88"/>
    </row>
    <row r="338" spans="1:25" ht="22.5" customHeight="1" thickTop="1" thickBot="1" x14ac:dyDescent="0.3">
      <c r="A338" s="14">
        <v>1</v>
      </c>
      <c r="B338" s="74" t="s">
        <v>66</v>
      </c>
      <c r="C338" s="74" t="s">
        <v>77</v>
      </c>
      <c r="D338" s="74" t="s">
        <v>93</v>
      </c>
      <c r="E338" s="74" t="s">
        <v>81</v>
      </c>
      <c r="F338" s="74" t="s">
        <v>412</v>
      </c>
      <c r="G338" s="74"/>
      <c r="H338" s="74"/>
      <c r="I338" s="74"/>
      <c r="J338" s="74"/>
      <c r="K338" s="71" t="s">
        <v>413</v>
      </c>
      <c r="L338" s="16"/>
      <c r="M338" s="16"/>
      <c r="N338" s="16"/>
      <c r="O338" s="15">
        <f t="shared" si="127"/>
        <v>0</v>
      </c>
      <c r="P338" s="16"/>
      <c r="Q338" s="16"/>
      <c r="R338" s="16"/>
      <c r="S338" s="16"/>
      <c r="T338" s="16"/>
      <c r="U338" s="16"/>
      <c r="V338" s="114"/>
      <c r="W338" s="16"/>
      <c r="X338" s="173"/>
      <c r="Y338" s="88"/>
    </row>
    <row r="339" spans="1:25" ht="22.5" customHeight="1" thickTop="1" thickBot="1" x14ac:dyDescent="0.3">
      <c r="A339" s="14">
        <v>1</v>
      </c>
      <c r="B339" s="74" t="s">
        <v>66</v>
      </c>
      <c r="C339" s="74" t="s">
        <v>77</v>
      </c>
      <c r="D339" s="74" t="s">
        <v>93</v>
      </c>
      <c r="E339" s="74" t="s">
        <v>81</v>
      </c>
      <c r="F339" s="74" t="s">
        <v>414</v>
      </c>
      <c r="G339" s="74"/>
      <c r="H339" s="74"/>
      <c r="I339" s="74"/>
      <c r="J339" s="74"/>
      <c r="K339" s="71" t="s">
        <v>415</v>
      </c>
      <c r="L339" s="16"/>
      <c r="M339" s="16"/>
      <c r="N339" s="16"/>
      <c r="O339" s="15">
        <f t="shared" si="127"/>
        <v>0</v>
      </c>
      <c r="P339" s="16"/>
      <c r="Q339" s="16"/>
      <c r="R339" s="16"/>
      <c r="S339" s="16"/>
      <c r="T339" s="16"/>
      <c r="U339" s="16"/>
      <c r="V339" s="114"/>
      <c r="W339" s="16"/>
      <c r="X339" s="173"/>
      <c r="Y339" s="88"/>
    </row>
    <row r="340" spans="1:25" ht="22.5" customHeight="1" thickTop="1" thickBot="1" x14ac:dyDescent="0.3">
      <c r="A340" s="14">
        <v>1</v>
      </c>
      <c r="B340" s="74" t="s">
        <v>66</v>
      </c>
      <c r="C340" s="74" t="s">
        <v>77</v>
      </c>
      <c r="D340" s="74" t="s">
        <v>93</v>
      </c>
      <c r="E340" s="74" t="s">
        <v>81</v>
      </c>
      <c r="F340" s="74" t="s">
        <v>416</v>
      </c>
      <c r="G340" s="74"/>
      <c r="H340" s="74"/>
      <c r="I340" s="74"/>
      <c r="J340" s="74"/>
      <c r="K340" s="71" t="s">
        <v>417</v>
      </c>
      <c r="L340" s="16"/>
      <c r="M340" s="16"/>
      <c r="N340" s="16"/>
      <c r="O340" s="15">
        <f t="shared" si="127"/>
        <v>0</v>
      </c>
      <c r="P340" s="16"/>
      <c r="Q340" s="16"/>
      <c r="R340" s="16"/>
      <c r="S340" s="16"/>
      <c r="T340" s="16"/>
      <c r="U340" s="16"/>
      <c r="V340" s="114"/>
      <c r="W340" s="16"/>
      <c r="X340" s="173"/>
      <c r="Y340" s="88"/>
    </row>
    <row r="341" spans="1:25" ht="22.5" customHeight="1" thickTop="1" thickBot="1" x14ac:dyDescent="0.3">
      <c r="A341" s="14">
        <v>1</v>
      </c>
      <c r="B341" s="74" t="s">
        <v>66</v>
      </c>
      <c r="C341" s="74" t="s">
        <v>77</v>
      </c>
      <c r="D341" s="74" t="s">
        <v>93</v>
      </c>
      <c r="E341" s="74" t="s">
        <v>155</v>
      </c>
      <c r="F341" s="74"/>
      <c r="G341" s="74"/>
      <c r="H341" s="74"/>
      <c r="I341" s="74"/>
      <c r="J341" s="74"/>
      <c r="K341" s="71" t="s">
        <v>418</v>
      </c>
      <c r="L341" s="16"/>
      <c r="M341" s="16"/>
      <c r="N341" s="16"/>
      <c r="O341" s="15">
        <f t="shared" si="127"/>
        <v>0</v>
      </c>
      <c r="P341" s="16"/>
      <c r="Q341" s="16"/>
      <c r="R341" s="16"/>
      <c r="S341" s="16"/>
      <c r="T341" s="16"/>
      <c r="U341" s="16"/>
      <c r="V341" s="114"/>
      <c r="W341" s="16"/>
      <c r="X341" s="173"/>
      <c r="Y341" s="88"/>
    </row>
    <row r="342" spans="1:25" ht="22.5" customHeight="1" thickTop="1" thickBot="1" x14ac:dyDescent="0.3">
      <c r="A342" s="14">
        <v>1</v>
      </c>
      <c r="B342" s="74" t="s">
        <v>66</v>
      </c>
      <c r="C342" s="74" t="s">
        <v>77</v>
      </c>
      <c r="D342" s="74" t="s">
        <v>93</v>
      </c>
      <c r="E342" s="74" t="s">
        <v>163</v>
      </c>
      <c r="F342" s="74"/>
      <c r="G342" s="74"/>
      <c r="H342" s="74"/>
      <c r="I342" s="74"/>
      <c r="J342" s="74"/>
      <c r="K342" s="71" t="s">
        <v>419</v>
      </c>
      <c r="L342" s="16"/>
      <c r="M342" s="16"/>
      <c r="N342" s="16"/>
      <c r="O342" s="15">
        <f t="shared" si="127"/>
        <v>0</v>
      </c>
      <c r="P342" s="16"/>
      <c r="Q342" s="16"/>
      <c r="R342" s="16"/>
      <c r="S342" s="16"/>
      <c r="T342" s="16"/>
      <c r="U342" s="16"/>
      <c r="V342" s="114"/>
      <c r="W342" s="16"/>
      <c r="X342" s="173"/>
      <c r="Y342" s="88"/>
    </row>
    <row r="343" spans="1:25" ht="22.5" customHeight="1" thickTop="1" thickBot="1" x14ac:dyDescent="0.3">
      <c r="A343" s="14">
        <v>1</v>
      </c>
      <c r="B343" s="74" t="s">
        <v>66</v>
      </c>
      <c r="C343" s="74" t="s">
        <v>77</v>
      </c>
      <c r="D343" s="74" t="s">
        <v>93</v>
      </c>
      <c r="E343" s="74" t="s">
        <v>93</v>
      </c>
      <c r="F343" s="74"/>
      <c r="G343" s="74"/>
      <c r="H343" s="74"/>
      <c r="I343" s="74"/>
      <c r="J343" s="74"/>
      <c r="K343" s="71" t="s">
        <v>420</v>
      </c>
      <c r="L343" s="16"/>
      <c r="M343" s="16"/>
      <c r="N343" s="16"/>
      <c r="O343" s="15">
        <f t="shared" si="127"/>
        <v>0</v>
      </c>
      <c r="P343" s="16"/>
      <c r="Q343" s="16"/>
      <c r="R343" s="16"/>
      <c r="S343" s="16"/>
      <c r="T343" s="16"/>
      <c r="U343" s="16"/>
      <c r="V343" s="114"/>
      <c r="W343" s="16"/>
      <c r="X343" s="173"/>
      <c r="Y343" s="88"/>
    </row>
    <row r="344" spans="1:25" ht="22.5" customHeight="1" thickTop="1" thickBot="1" x14ac:dyDescent="0.3">
      <c r="A344" s="14">
        <v>1</v>
      </c>
      <c r="B344" s="74" t="s">
        <v>66</v>
      </c>
      <c r="C344" s="74" t="s">
        <v>77</v>
      </c>
      <c r="D344" s="74" t="s">
        <v>93</v>
      </c>
      <c r="E344" s="74" t="s">
        <v>211</v>
      </c>
      <c r="F344" s="74"/>
      <c r="G344" s="74"/>
      <c r="H344" s="74"/>
      <c r="I344" s="74"/>
      <c r="J344" s="74"/>
      <c r="K344" s="71" t="s">
        <v>421</v>
      </c>
      <c r="L344" s="16"/>
      <c r="M344" s="16"/>
      <c r="N344" s="16"/>
      <c r="O344" s="15">
        <f t="shared" si="127"/>
        <v>0</v>
      </c>
      <c r="P344" s="16"/>
      <c r="Q344" s="16"/>
      <c r="R344" s="16"/>
      <c r="S344" s="16"/>
      <c r="T344" s="16"/>
      <c r="U344" s="16"/>
      <c r="V344" s="114"/>
      <c r="W344" s="16"/>
      <c r="X344" s="173"/>
      <c r="Y344" s="88"/>
    </row>
    <row r="345" spans="1:25" ht="22.5" customHeight="1" thickTop="1" thickBot="1" x14ac:dyDescent="0.3">
      <c r="A345" s="14">
        <v>1</v>
      </c>
      <c r="B345" s="74" t="s">
        <v>66</v>
      </c>
      <c r="C345" s="74" t="s">
        <v>77</v>
      </c>
      <c r="D345" s="74" t="s">
        <v>211</v>
      </c>
      <c r="E345" s="74"/>
      <c r="F345" s="74"/>
      <c r="G345" s="74"/>
      <c r="H345" s="74"/>
      <c r="I345" s="74"/>
      <c r="J345" s="74"/>
      <c r="K345" s="71" t="s">
        <v>422</v>
      </c>
      <c r="L345" s="16">
        <f>+L346+L360+L362</f>
        <v>0</v>
      </c>
      <c r="M345" s="16">
        <f t="shared" ref="M345:U345" si="128">+M346+M360+M362</f>
        <v>0</v>
      </c>
      <c r="N345" s="16">
        <f t="shared" si="128"/>
        <v>0</v>
      </c>
      <c r="O345" s="16">
        <f t="shared" si="128"/>
        <v>0</v>
      </c>
      <c r="P345" s="16">
        <f t="shared" si="128"/>
        <v>0</v>
      </c>
      <c r="Q345" s="16">
        <f t="shared" si="128"/>
        <v>0</v>
      </c>
      <c r="R345" s="16">
        <f t="shared" si="128"/>
        <v>0</v>
      </c>
      <c r="S345" s="16">
        <f t="shared" si="128"/>
        <v>0</v>
      </c>
      <c r="T345" s="16">
        <f t="shared" si="128"/>
        <v>0</v>
      </c>
      <c r="U345" s="16">
        <f t="shared" si="128"/>
        <v>0</v>
      </c>
      <c r="V345" s="114"/>
      <c r="W345" s="16"/>
      <c r="X345" s="173"/>
      <c r="Y345" s="88"/>
    </row>
    <row r="346" spans="1:25" ht="22.5" customHeight="1" thickTop="1" thickBot="1" x14ac:dyDescent="0.3">
      <c r="A346" s="14">
        <v>1</v>
      </c>
      <c r="B346" s="74" t="s">
        <v>66</v>
      </c>
      <c r="C346" s="74" t="s">
        <v>77</v>
      </c>
      <c r="D346" s="74" t="s">
        <v>211</v>
      </c>
      <c r="E346" s="74" t="s">
        <v>70</v>
      </c>
      <c r="F346" s="74"/>
      <c r="G346" s="74"/>
      <c r="H346" s="74"/>
      <c r="I346" s="74"/>
      <c r="J346" s="74"/>
      <c r="K346" s="71" t="s">
        <v>423</v>
      </c>
      <c r="L346" s="16">
        <f>+L347+L348+L349+L352+L356</f>
        <v>0</v>
      </c>
      <c r="M346" s="16">
        <f t="shared" ref="M346:U346" si="129">+M347+M348+M349+M352+M356</f>
        <v>0</v>
      </c>
      <c r="N346" s="16">
        <f t="shared" si="129"/>
        <v>0</v>
      </c>
      <c r="O346" s="16">
        <f t="shared" si="129"/>
        <v>0</v>
      </c>
      <c r="P346" s="16">
        <f t="shared" si="129"/>
        <v>0</v>
      </c>
      <c r="Q346" s="16">
        <f t="shared" si="129"/>
        <v>0</v>
      </c>
      <c r="R346" s="16">
        <f t="shared" si="129"/>
        <v>0</v>
      </c>
      <c r="S346" s="16">
        <f t="shared" si="129"/>
        <v>0</v>
      </c>
      <c r="T346" s="16">
        <f t="shared" si="129"/>
        <v>0</v>
      </c>
      <c r="U346" s="16">
        <f t="shared" si="129"/>
        <v>0</v>
      </c>
      <c r="V346" s="114"/>
      <c r="W346" s="16"/>
      <c r="X346" s="173"/>
      <c r="Y346" s="88"/>
    </row>
    <row r="347" spans="1:25" ht="22.5" customHeight="1" thickTop="1" thickBot="1" x14ac:dyDescent="0.3">
      <c r="A347" s="14">
        <v>1</v>
      </c>
      <c r="B347" s="74" t="s">
        <v>66</v>
      </c>
      <c r="C347" s="74" t="s">
        <v>77</v>
      </c>
      <c r="D347" s="74" t="s">
        <v>211</v>
      </c>
      <c r="E347" s="74" t="s">
        <v>70</v>
      </c>
      <c r="F347" s="74" t="s">
        <v>157</v>
      </c>
      <c r="G347" s="74"/>
      <c r="H347" s="74"/>
      <c r="I347" s="74"/>
      <c r="J347" s="74"/>
      <c r="K347" s="71" t="s">
        <v>424</v>
      </c>
      <c r="L347" s="16"/>
      <c r="M347" s="16"/>
      <c r="N347" s="16"/>
      <c r="O347" s="15">
        <f>+L347+M347-N347</f>
        <v>0</v>
      </c>
      <c r="P347" s="16"/>
      <c r="Q347" s="16"/>
      <c r="R347" s="16"/>
      <c r="S347" s="16"/>
      <c r="T347" s="16"/>
      <c r="U347" s="16"/>
      <c r="V347" s="114"/>
      <c r="W347" s="16"/>
      <c r="X347" s="173"/>
      <c r="Y347" s="88"/>
    </row>
    <row r="348" spans="1:25" ht="22.5" customHeight="1" thickTop="1" thickBot="1" x14ac:dyDescent="0.3">
      <c r="A348" s="14">
        <v>1</v>
      </c>
      <c r="B348" s="74" t="s">
        <v>66</v>
      </c>
      <c r="C348" s="74" t="s">
        <v>77</v>
      </c>
      <c r="D348" s="74" t="s">
        <v>211</v>
      </c>
      <c r="E348" s="74" t="s">
        <v>70</v>
      </c>
      <c r="F348" s="74" t="s">
        <v>182</v>
      </c>
      <c r="G348" s="74"/>
      <c r="H348" s="74"/>
      <c r="I348" s="74"/>
      <c r="J348" s="74"/>
      <c r="K348" s="71" t="s">
        <v>425</v>
      </c>
      <c r="L348" s="16"/>
      <c r="M348" s="16"/>
      <c r="N348" s="16"/>
      <c r="O348" s="15">
        <f>+L348+M348-N348</f>
        <v>0</v>
      </c>
      <c r="P348" s="16"/>
      <c r="Q348" s="16"/>
      <c r="R348" s="16"/>
      <c r="S348" s="16"/>
      <c r="T348" s="16"/>
      <c r="U348" s="16"/>
      <c r="V348" s="114"/>
      <c r="W348" s="16"/>
      <c r="X348" s="173"/>
      <c r="Y348" s="88"/>
    </row>
    <row r="349" spans="1:25" ht="22.5" customHeight="1" thickTop="1" thickBot="1" x14ac:dyDescent="0.3">
      <c r="A349" s="14">
        <v>1</v>
      </c>
      <c r="B349" s="74" t="s">
        <v>66</v>
      </c>
      <c r="C349" s="74" t="s">
        <v>77</v>
      </c>
      <c r="D349" s="74" t="s">
        <v>211</v>
      </c>
      <c r="E349" s="74" t="s">
        <v>70</v>
      </c>
      <c r="F349" s="74" t="s">
        <v>241</v>
      </c>
      <c r="G349" s="74"/>
      <c r="H349" s="74"/>
      <c r="I349" s="74"/>
      <c r="J349" s="74"/>
      <c r="K349" s="71" t="s">
        <v>426</v>
      </c>
      <c r="L349" s="16">
        <f>+L350+L351</f>
        <v>0</v>
      </c>
      <c r="M349" s="16">
        <f t="shared" ref="M349:U349" si="130">+M350+M351</f>
        <v>0</v>
      </c>
      <c r="N349" s="16">
        <f t="shared" si="130"/>
        <v>0</v>
      </c>
      <c r="O349" s="16">
        <f t="shared" si="130"/>
        <v>0</v>
      </c>
      <c r="P349" s="16">
        <f t="shared" si="130"/>
        <v>0</v>
      </c>
      <c r="Q349" s="16">
        <f t="shared" si="130"/>
        <v>0</v>
      </c>
      <c r="R349" s="16">
        <f t="shared" si="130"/>
        <v>0</v>
      </c>
      <c r="S349" s="16">
        <f t="shared" si="130"/>
        <v>0</v>
      </c>
      <c r="T349" s="16">
        <f t="shared" si="130"/>
        <v>0</v>
      </c>
      <c r="U349" s="16">
        <f t="shared" si="130"/>
        <v>0</v>
      </c>
      <c r="V349" s="114"/>
      <c r="W349" s="16"/>
      <c r="X349" s="173"/>
      <c r="Y349" s="88"/>
    </row>
    <row r="350" spans="1:25" ht="22.5" customHeight="1" thickTop="1" thickBot="1" x14ac:dyDescent="0.3">
      <c r="A350" s="14">
        <v>1</v>
      </c>
      <c r="B350" s="74" t="s">
        <v>66</v>
      </c>
      <c r="C350" s="74" t="s">
        <v>77</v>
      </c>
      <c r="D350" s="74" t="s">
        <v>211</v>
      </c>
      <c r="E350" s="74" t="s">
        <v>70</v>
      </c>
      <c r="F350" s="74" t="s">
        <v>241</v>
      </c>
      <c r="G350" s="74" t="s">
        <v>70</v>
      </c>
      <c r="H350" s="74"/>
      <c r="I350" s="74"/>
      <c r="J350" s="74"/>
      <c r="K350" s="71" t="s">
        <v>427</v>
      </c>
      <c r="L350" s="16"/>
      <c r="M350" s="16"/>
      <c r="N350" s="16"/>
      <c r="O350" s="15">
        <f>+L350+M350-N350</f>
        <v>0</v>
      </c>
      <c r="P350" s="16"/>
      <c r="Q350" s="16"/>
      <c r="R350" s="16"/>
      <c r="S350" s="16"/>
      <c r="T350" s="16"/>
      <c r="U350" s="16"/>
      <c r="V350" s="114"/>
      <c r="W350" s="16"/>
      <c r="X350" s="173"/>
      <c r="Y350" s="88"/>
    </row>
    <row r="351" spans="1:25" ht="22.5" customHeight="1" thickTop="1" thickBot="1" x14ac:dyDescent="0.3">
      <c r="A351" s="14">
        <v>1</v>
      </c>
      <c r="B351" s="74" t="s">
        <v>66</v>
      </c>
      <c r="C351" s="74" t="s">
        <v>77</v>
      </c>
      <c r="D351" s="74" t="s">
        <v>211</v>
      </c>
      <c r="E351" s="74" t="s">
        <v>70</v>
      </c>
      <c r="F351" s="74" t="s">
        <v>241</v>
      </c>
      <c r="G351" s="74" t="s">
        <v>81</v>
      </c>
      <c r="H351" s="74"/>
      <c r="I351" s="74"/>
      <c r="J351" s="74"/>
      <c r="K351" s="71" t="s">
        <v>426</v>
      </c>
      <c r="L351" s="16"/>
      <c r="M351" s="16"/>
      <c r="N351" s="16"/>
      <c r="O351" s="15">
        <f>+L351+M351-N351</f>
        <v>0</v>
      </c>
      <c r="P351" s="16"/>
      <c r="Q351" s="16"/>
      <c r="R351" s="16"/>
      <c r="S351" s="16"/>
      <c r="T351" s="16"/>
      <c r="U351" s="16"/>
      <c r="V351" s="114"/>
      <c r="W351" s="16"/>
      <c r="X351" s="173"/>
      <c r="Y351" s="88"/>
    </row>
    <row r="352" spans="1:25" ht="22.5" customHeight="1" thickTop="1" thickBot="1" x14ac:dyDescent="0.3">
      <c r="A352" s="14">
        <v>1</v>
      </c>
      <c r="B352" s="74" t="s">
        <v>66</v>
      </c>
      <c r="C352" s="74" t="s">
        <v>77</v>
      </c>
      <c r="D352" s="74" t="s">
        <v>211</v>
      </c>
      <c r="E352" s="74" t="s">
        <v>70</v>
      </c>
      <c r="F352" s="74" t="s">
        <v>301</v>
      </c>
      <c r="G352" s="74"/>
      <c r="H352" s="74"/>
      <c r="I352" s="74"/>
      <c r="J352" s="74"/>
      <c r="K352" s="71" t="s">
        <v>428</v>
      </c>
      <c r="L352" s="16">
        <f>+L353+L354+L355</f>
        <v>0</v>
      </c>
      <c r="M352" s="16">
        <f t="shared" ref="M352:U352" si="131">+M353+M354+M355</f>
        <v>0</v>
      </c>
      <c r="N352" s="16">
        <f t="shared" si="131"/>
        <v>0</v>
      </c>
      <c r="O352" s="16">
        <f t="shared" si="131"/>
        <v>0</v>
      </c>
      <c r="P352" s="16">
        <f t="shared" si="131"/>
        <v>0</v>
      </c>
      <c r="Q352" s="16">
        <f t="shared" si="131"/>
        <v>0</v>
      </c>
      <c r="R352" s="16">
        <f t="shared" si="131"/>
        <v>0</v>
      </c>
      <c r="S352" s="16">
        <f t="shared" si="131"/>
        <v>0</v>
      </c>
      <c r="T352" s="16">
        <f t="shared" si="131"/>
        <v>0</v>
      </c>
      <c r="U352" s="16">
        <f t="shared" si="131"/>
        <v>0</v>
      </c>
      <c r="V352" s="114"/>
      <c r="W352" s="16"/>
      <c r="X352" s="173"/>
      <c r="Y352" s="88"/>
    </row>
    <row r="353" spans="1:25" ht="22.5" customHeight="1" thickTop="1" thickBot="1" x14ac:dyDescent="0.3">
      <c r="A353" s="14">
        <v>1</v>
      </c>
      <c r="B353" s="74" t="s">
        <v>66</v>
      </c>
      <c r="C353" s="74" t="s">
        <v>77</v>
      </c>
      <c r="D353" s="74" t="s">
        <v>211</v>
      </c>
      <c r="E353" s="74" t="s">
        <v>70</v>
      </c>
      <c r="F353" s="74" t="s">
        <v>301</v>
      </c>
      <c r="G353" s="74" t="s">
        <v>70</v>
      </c>
      <c r="H353" s="74"/>
      <c r="I353" s="74"/>
      <c r="J353" s="74"/>
      <c r="K353" s="71" t="s">
        <v>429</v>
      </c>
      <c r="L353" s="16"/>
      <c r="M353" s="16"/>
      <c r="N353" s="16"/>
      <c r="O353" s="15">
        <f>+L353+M353-N353</f>
        <v>0</v>
      </c>
      <c r="P353" s="16"/>
      <c r="Q353" s="16"/>
      <c r="R353" s="16"/>
      <c r="S353" s="16"/>
      <c r="T353" s="16"/>
      <c r="U353" s="16"/>
      <c r="V353" s="114"/>
      <c r="W353" s="16"/>
      <c r="X353" s="173"/>
      <c r="Y353" s="88"/>
    </row>
    <row r="354" spans="1:25" ht="22.5" customHeight="1" thickTop="1" thickBot="1" x14ac:dyDescent="0.3">
      <c r="A354" s="14">
        <v>1</v>
      </c>
      <c r="B354" s="74" t="s">
        <v>66</v>
      </c>
      <c r="C354" s="74" t="s">
        <v>77</v>
      </c>
      <c r="D354" s="74" t="s">
        <v>211</v>
      </c>
      <c r="E354" s="74" t="s">
        <v>70</v>
      </c>
      <c r="F354" s="74" t="s">
        <v>301</v>
      </c>
      <c r="G354" s="74" t="s">
        <v>81</v>
      </c>
      <c r="H354" s="74"/>
      <c r="I354" s="74"/>
      <c r="J354" s="74"/>
      <c r="K354" s="71" t="s">
        <v>430</v>
      </c>
      <c r="L354" s="16"/>
      <c r="M354" s="16"/>
      <c r="N354" s="16"/>
      <c r="O354" s="15">
        <f>+L354+M354-N354</f>
        <v>0</v>
      </c>
      <c r="P354" s="16"/>
      <c r="Q354" s="16"/>
      <c r="R354" s="16"/>
      <c r="S354" s="16"/>
      <c r="T354" s="16"/>
      <c r="U354" s="16"/>
      <c r="V354" s="114"/>
      <c r="W354" s="16"/>
      <c r="X354" s="173"/>
      <c r="Y354" s="88"/>
    </row>
    <row r="355" spans="1:25" ht="22.5" customHeight="1" thickTop="1" thickBot="1" x14ac:dyDescent="0.3">
      <c r="A355" s="14">
        <v>1</v>
      </c>
      <c r="B355" s="74" t="s">
        <v>66</v>
      </c>
      <c r="C355" s="74" t="s">
        <v>77</v>
      </c>
      <c r="D355" s="74" t="s">
        <v>211</v>
      </c>
      <c r="E355" s="74" t="s">
        <v>70</v>
      </c>
      <c r="F355" s="74" t="s">
        <v>301</v>
      </c>
      <c r="G355" s="74" t="s">
        <v>155</v>
      </c>
      <c r="H355" s="74"/>
      <c r="I355" s="74"/>
      <c r="J355" s="74"/>
      <c r="K355" s="71" t="s">
        <v>431</v>
      </c>
      <c r="L355" s="16"/>
      <c r="M355" s="16"/>
      <c r="N355" s="16"/>
      <c r="O355" s="15">
        <f>+L355+M355-N355</f>
        <v>0</v>
      </c>
      <c r="P355" s="16"/>
      <c r="Q355" s="16"/>
      <c r="R355" s="16"/>
      <c r="S355" s="16"/>
      <c r="T355" s="16"/>
      <c r="U355" s="16"/>
      <c r="V355" s="114"/>
      <c r="W355" s="16"/>
      <c r="X355" s="173"/>
      <c r="Y355" s="88"/>
    </row>
    <row r="356" spans="1:25" ht="22.5" customHeight="1" thickTop="1" thickBot="1" x14ac:dyDescent="0.3">
      <c r="A356" s="14">
        <v>1</v>
      </c>
      <c r="B356" s="74" t="s">
        <v>66</v>
      </c>
      <c r="C356" s="74" t="s">
        <v>77</v>
      </c>
      <c r="D356" s="74" t="s">
        <v>211</v>
      </c>
      <c r="E356" s="74" t="s">
        <v>70</v>
      </c>
      <c r="F356" s="74" t="s">
        <v>432</v>
      </c>
      <c r="G356" s="74"/>
      <c r="H356" s="74"/>
      <c r="I356" s="74"/>
      <c r="J356" s="74"/>
      <c r="K356" s="71" t="s">
        <v>433</v>
      </c>
      <c r="L356" s="16">
        <f>+L357+L358+L359</f>
        <v>0</v>
      </c>
      <c r="M356" s="16">
        <f t="shared" ref="M356:U356" si="132">+M357+M358+M359</f>
        <v>0</v>
      </c>
      <c r="N356" s="16">
        <f t="shared" si="132"/>
        <v>0</v>
      </c>
      <c r="O356" s="16">
        <f t="shared" si="132"/>
        <v>0</v>
      </c>
      <c r="P356" s="16">
        <f t="shared" si="132"/>
        <v>0</v>
      </c>
      <c r="Q356" s="16">
        <f t="shared" si="132"/>
        <v>0</v>
      </c>
      <c r="R356" s="16">
        <f t="shared" si="132"/>
        <v>0</v>
      </c>
      <c r="S356" s="16">
        <f t="shared" si="132"/>
        <v>0</v>
      </c>
      <c r="T356" s="16">
        <f t="shared" si="132"/>
        <v>0</v>
      </c>
      <c r="U356" s="16">
        <f t="shared" si="132"/>
        <v>0</v>
      </c>
      <c r="V356" s="114"/>
      <c r="W356" s="16"/>
      <c r="X356" s="173"/>
      <c r="Y356" s="88"/>
    </row>
    <row r="357" spans="1:25" ht="22.5" customHeight="1" thickTop="1" thickBot="1" x14ac:dyDescent="0.3">
      <c r="A357" s="14">
        <v>1</v>
      </c>
      <c r="B357" s="74" t="s">
        <v>66</v>
      </c>
      <c r="C357" s="74" t="s">
        <v>77</v>
      </c>
      <c r="D357" s="74" t="s">
        <v>211</v>
      </c>
      <c r="E357" s="74" t="s">
        <v>70</v>
      </c>
      <c r="F357" s="74" t="s">
        <v>432</v>
      </c>
      <c r="G357" s="74" t="s">
        <v>70</v>
      </c>
      <c r="H357" s="74"/>
      <c r="I357" s="74"/>
      <c r="J357" s="74"/>
      <c r="K357" s="71" t="s">
        <v>434</v>
      </c>
      <c r="L357" s="16"/>
      <c r="M357" s="16"/>
      <c r="N357" s="16"/>
      <c r="O357" s="15">
        <f>+L357+M357-N357</f>
        <v>0</v>
      </c>
      <c r="P357" s="16"/>
      <c r="Q357" s="16"/>
      <c r="R357" s="16"/>
      <c r="S357" s="16"/>
      <c r="T357" s="16"/>
      <c r="U357" s="16"/>
      <c r="V357" s="114"/>
      <c r="W357" s="16"/>
      <c r="X357" s="173"/>
      <c r="Y357" s="88"/>
    </row>
    <row r="358" spans="1:25" ht="22.5" customHeight="1" thickTop="1" thickBot="1" x14ac:dyDescent="0.3">
      <c r="A358" s="14">
        <v>1</v>
      </c>
      <c r="B358" s="74" t="s">
        <v>66</v>
      </c>
      <c r="C358" s="74" t="s">
        <v>77</v>
      </c>
      <c r="D358" s="74" t="s">
        <v>211</v>
      </c>
      <c r="E358" s="74" t="s">
        <v>70</v>
      </c>
      <c r="F358" s="74" t="s">
        <v>432</v>
      </c>
      <c r="G358" s="74" t="s">
        <v>81</v>
      </c>
      <c r="H358" s="74"/>
      <c r="I358" s="74"/>
      <c r="J358" s="74"/>
      <c r="K358" s="71" t="s">
        <v>435</v>
      </c>
      <c r="L358" s="16"/>
      <c r="M358" s="16"/>
      <c r="N358" s="16"/>
      <c r="O358" s="15">
        <f>+L358+M358-N358</f>
        <v>0</v>
      </c>
      <c r="P358" s="16"/>
      <c r="Q358" s="16"/>
      <c r="R358" s="16"/>
      <c r="S358" s="16"/>
      <c r="T358" s="16"/>
      <c r="U358" s="16"/>
      <c r="V358" s="114"/>
      <c r="W358" s="16"/>
      <c r="X358" s="173"/>
      <c r="Y358" s="88"/>
    </row>
    <row r="359" spans="1:25" ht="22.5" customHeight="1" thickTop="1" thickBot="1" x14ac:dyDescent="0.3">
      <c r="A359" s="14">
        <v>1</v>
      </c>
      <c r="B359" s="74" t="s">
        <v>66</v>
      </c>
      <c r="C359" s="74" t="s">
        <v>77</v>
      </c>
      <c r="D359" s="74" t="s">
        <v>211</v>
      </c>
      <c r="E359" s="74" t="s">
        <v>70</v>
      </c>
      <c r="F359" s="74" t="s">
        <v>432</v>
      </c>
      <c r="G359" s="74" t="s">
        <v>155</v>
      </c>
      <c r="H359" s="74"/>
      <c r="I359" s="74"/>
      <c r="J359" s="74"/>
      <c r="K359" s="71" t="s">
        <v>436</v>
      </c>
      <c r="L359" s="16"/>
      <c r="M359" s="16"/>
      <c r="N359" s="16"/>
      <c r="O359" s="15">
        <f>+L359+M359-N359</f>
        <v>0</v>
      </c>
      <c r="P359" s="16"/>
      <c r="Q359" s="16"/>
      <c r="R359" s="16"/>
      <c r="S359" s="16"/>
      <c r="T359" s="16"/>
      <c r="U359" s="16"/>
      <c r="V359" s="114"/>
      <c r="W359" s="16"/>
      <c r="X359" s="173"/>
      <c r="Y359" s="88"/>
    </row>
    <row r="360" spans="1:25" ht="22.5" customHeight="1" thickTop="1" thickBot="1" x14ac:dyDescent="0.3">
      <c r="A360" s="14">
        <v>1</v>
      </c>
      <c r="B360" s="74" t="s">
        <v>66</v>
      </c>
      <c r="C360" s="74" t="s">
        <v>77</v>
      </c>
      <c r="D360" s="74" t="s">
        <v>211</v>
      </c>
      <c r="E360" s="74" t="s">
        <v>81</v>
      </c>
      <c r="F360" s="74"/>
      <c r="G360" s="74"/>
      <c r="H360" s="74"/>
      <c r="I360" s="74"/>
      <c r="J360" s="74"/>
      <c r="K360" s="71" t="s">
        <v>437</v>
      </c>
      <c r="L360" s="16">
        <f>+L361</f>
        <v>0</v>
      </c>
      <c r="M360" s="16">
        <f t="shared" ref="M360:U360" si="133">+M361</f>
        <v>0</v>
      </c>
      <c r="N360" s="16">
        <f t="shared" si="133"/>
        <v>0</v>
      </c>
      <c r="O360" s="16">
        <f t="shared" si="133"/>
        <v>0</v>
      </c>
      <c r="P360" s="16">
        <f t="shared" si="133"/>
        <v>0</v>
      </c>
      <c r="Q360" s="16">
        <f t="shared" si="133"/>
        <v>0</v>
      </c>
      <c r="R360" s="16">
        <f t="shared" si="133"/>
        <v>0</v>
      </c>
      <c r="S360" s="16">
        <f t="shared" si="133"/>
        <v>0</v>
      </c>
      <c r="T360" s="16">
        <f t="shared" si="133"/>
        <v>0</v>
      </c>
      <c r="U360" s="16">
        <f t="shared" si="133"/>
        <v>0</v>
      </c>
      <c r="V360" s="114"/>
      <c r="W360" s="16"/>
      <c r="X360" s="173"/>
      <c r="Y360" s="88"/>
    </row>
    <row r="361" spans="1:25" ht="22.5" customHeight="1" thickTop="1" thickBot="1" x14ac:dyDescent="0.3">
      <c r="A361" s="14">
        <v>1</v>
      </c>
      <c r="B361" s="74" t="s">
        <v>66</v>
      </c>
      <c r="C361" s="74" t="s">
        <v>77</v>
      </c>
      <c r="D361" s="74" t="s">
        <v>211</v>
      </c>
      <c r="E361" s="74" t="s">
        <v>81</v>
      </c>
      <c r="F361" s="74" t="s">
        <v>157</v>
      </c>
      <c r="G361" s="74"/>
      <c r="H361" s="74"/>
      <c r="I361" s="74"/>
      <c r="J361" s="74"/>
      <c r="K361" s="71" t="s">
        <v>438</v>
      </c>
      <c r="L361" s="16"/>
      <c r="M361" s="16"/>
      <c r="N361" s="16"/>
      <c r="O361" s="15">
        <f>+L361+M361-N361</f>
        <v>0</v>
      </c>
      <c r="P361" s="16"/>
      <c r="Q361" s="16"/>
      <c r="R361" s="16"/>
      <c r="S361" s="16"/>
      <c r="T361" s="16"/>
      <c r="U361" s="16"/>
      <c r="V361" s="114"/>
      <c r="W361" s="16"/>
      <c r="X361" s="173"/>
      <c r="Y361" s="88"/>
    </row>
    <row r="362" spans="1:25" ht="22.5" customHeight="1" thickTop="1" thickBot="1" x14ac:dyDescent="0.3">
      <c r="A362" s="14">
        <v>1</v>
      </c>
      <c r="B362" s="74" t="s">
        <v>66</v>
      </c>
      <c r="C362" s="74" t="s">
        <v>77</v>
      </c>
      <c r="D362" s="74" t="s">
        <v>211</v>
      </c>
      <c r="E362" s="74" t="s">
        <v>155</v>
      </c>
      <c r="F362" s="74"/>
      <c r="G362" s="74"/>
      <c r="H362" s="74"/>
      <c r="I362" s="74"/>
      <c r="J362" s="74"/>
      <c r="K362" s="71" t="s">
        <v>439</v>
      </c>
      <c r="L362" s="16"/>
      <c r="M362" s="16"/>
      <c r="N362" s="16"/>
      <c r="O362" s="15">
        <f>+L362+M362-N362</f>
        <v>0</v>
      </c>
      <c r="P362" s="16"/>
      <c r="Q362" s="16"/>
      <c r="R362" s="16"/>
      <c r="S362" s="16"/>
      <c r="T362" s="16"/>
      <c r="U362" s="16"/>
      <c r="V362" s="114"/>
      <c r="W362" s="16"/>
      <c r="X362" s="173"/>
      <c r="Y362" s="88"/>
    </row>
    <row r="363" spans="1:25" ht="22.5" customHeight="1" thickTop="1" thickBot="1" x14ac:dyDescent="0.3">
      <c r="A363" s="14">
        <v>1</v>
      </c>
      <c r="B363" s="74" t="s">
        <v>66</v>
      </c>
      <c r="C363" s="74" t="s">
        <v>77</v>
      </c>
      <c r="D363" s="74" t="s">
        <v>216</v>
      </c>
      <c r="E363" s="74"/>
      <c r="F363" s="74"/>
      <c r="G363" s="74"/>
      <c r="H363" s="74"/>
      <c r="I363" s="74"/>
      <c r="J363" s="74"/>
      <c r="K363" s="71" t="s">
        <v>440</v>
      </c>
      <c r="L363" s="16">
        <f>+L364+L370+L377</f>
        <v>0</v>
      </c>
      <c r="M363" s="16">
        <f t="shared" ref="M363:U363" si="134">+M364+M370+M377</f>
        <v>0</v>
      </c>
      <c r="N363" s="16">
        <f t="shared" si="134"/>
        <v>0</v>
      </c>
      <c r="O363" s="16">
        <f t="shared" si="134"/>
        <v>0</v>
      </c>
      <c r="P363" s="16">
        <f t="shared" si="134"/>
        <v>0</v>
      </c>
      <c r="Q363" s="16">
        <f t="shared" si="134"/>
        <v>0</v>
      </c>
      <c r="R363" s="16">
        <f t="shared" si="134"/>
        <v>0</v>
      </c>
      <c r="S363" s="16">
        <f t="shared" si="134"/>
        <v>0</v>
      </c>
      <c r="T363" s="16">
        <f t="shared" si="134"/>
        <v>0</v>
      </c>
      <c r="U363" s="16">
        <f t="shared" si="134"/>
        <v>0</v>
      </c>
      <c r="V363" s="114"/>
      <c r="W363" s="16"/>
      <c r="X363" s="173"/>
      <c r="Y363" s="88"/>
    </row>
    <row r="364" spans="1:25" ht="22.5" customHeight="1" thickTop="1" thickBot="1" x14ac:dyDescent="0.3">
      <c r="A364" s="14">
        <v>1</v>
      </c>
      <c r="B364" s="74" t="s">
        <v>66</v>
      </c>
      <c r="C364" s="74" t="s">
        <v>77</v>
      </c>
      <c r="D364" s="74" t="s">
        <v>216</v>
      </c>
      <c r="E364" s="74" t="s">
        <v>70</v>
      </c>
      <c r="F364" s="74"/>
      <c r="G364" s="74"/>
      <c r="H364" s="74"/>
      <c r="I364" s="74"/>
      <c r="J364" s="74"/>
      <c r="K364" s="71" t="s">
        <v>441</v>
      </c>
      <c r="L364" s="16">
        <f>+L365+L366+L367+L368+L369</f>
        <v>0</v>
      </c>
      <c r="M364" s="16">
        <f t="shared" ref="M364:U364" si="135">+M365+M366+M367+M368+M369</f>
        <v>0</v>
      </c>
      <c r="N364" s="16">
        <f t="shared" si="135"/>
        <v>0</v>
      </c>
      <c r="O364" s="16">
        <f t="shared" si="135"/>
        <v>0</v>
      </c>
      <c r="P364" s="16">
        <f t="shared" si="135"/>
        <v>0</v>
      </c>
      <c r="Q364" s="16">
        <f t="shared" si="135"/>
        <v>0</v>
      </c>
      <c r="R364" s="16">
        <f t="shared" si="135"/>
        <v>0</v>
      </c>
      <c r="S364" s="16">
        <f t="shared" si="135"/>
        <v>0</v>
      </c>
      <c r="T364" s="16">
        <f t="shared" si="135"/>
        <v>0</v>
      </c>
      <c r="U364" s="16">
        <f t="shared" si="135"/>
        <v>0</v>
      </c>
      <c r="V364" s="114"/>
      <c r="W364" s="16"/>
      <c r="X364" s="173"/>
      <c r="Y364" s="88"/>
    </row>
    <row r="365" spans="1:25" ht="22.5" customHeight="1" thickTop="1" thickBot="1" x14ac:dyDescent="0.3">
      <c r="A365" s="14">
        <v>1</v>
      </c>
      <c r="B365" s="74" t="s">
        <v>66</v>
      </c>
      <c r="C365" s="74" t="s">
        <v>77</v>
      </c>
      <c r="D365" s="74" t="s">
        <v>216</v>
      </c>
      <c r="E365" s="74" t="s">
        <v>70</v>
      </c>
      <c r="F365" s="74" t="s">
        <v>157</v>
      </c>
      <c r="G365" s="74"/>
      <c r="H365" s="74"/>
      <c r="I365" s="74"/>
      <c r="J365" s="74"/>
      <c r="K365" s="71" t="s">
        <v>442</v>
      </c>
      <c r="L365" s="16"/>
      <c r="M365" s="16"/>
      <c r="N365" s="16"/>
      <c r="O365" s="15">
        <f>+L365+M365-N365</f>
        <v>0</v>
      </c>
      <c r="P365" s="16"/>
      <c r="Q365" s="16"/>
      <c r="R365" s="16"/>
      <c r="S365" s="16"/>
      <c r="T365" s="16"/>
      <c r="U365" s="16"/>
      <c r="V365" s="114"/>
      <c r="W365" s="16"/>
      <c r="X365" s="173"/>
      <c r="Y365" s="88"/>
    </row>
    <row r="366" spans="1:25" ht="22.5" customHeight="1" thickTop="1" thickBot="1" x14ac:dyDescent="0.3">
      <c r="A366" s="14">
        <v>1</v>
      </c>
      <c r="B366" s="74" t="s">
        <v>66</v>
      </c>
      <c r="C366" s="74" t="s">
        <v>77</v>
      </c>
      <c r="D366" s="74" t="s">
        <v>216</v>
      </c>
      <c r="E366" s="74" t="s">
        <v>70</v>
      </c>
      <c r="F366" s="74" t="s">
        <v>182</v>
      </c>
      <c r="G366" s="74"/>
      <c r="H366" s="74"/>
      <c r="I366" s="74"/>
      <c r="J366" s="74"/>
      <c r="K366" s="71" t="s">
        <v>443</v>
      </c>
      <c r="L366" s="16"/>
      <c r="M366" s="16"/>
      <c r="N366" s="16"/>
      <c r="O366" s="15">
        <f>+L366+M366-N366</f>
        <v>0</v>
      </c>
      <c r="P366" s="16"/>
      <c r="Q366" s="16"/>
      <c r="R366" s="16"/>
      <c r="S366" s="16"/>
      <c r="T366" s="16"/>
      <c r="U366" s="16"/>
      <c r="V366" s="114"/>
      <c r="W366" s="16"/>
      <c r="X366" s="173"/>
      <c r="Y366" s="88"/>
    </row>
    <row r="367" spans="1:25" ht="22.5" customHeight="1" thickTop="1" thickBot="1" x14ac:dyDescent="0.3">
      <c r="A367" s="14">
        <v>1</v>
      </c>
      <c r="B367" s="74" t="s">
        <v>66</v>
      </c>
      <c r="C367" s="74" t="s">
        <v>77</v>
      </c>
      <c r="D367" s="74" t="s">
        <v>216</v>
      </c>
      <c r="E367" s="74" t="s">
        <v>70</v>
      </c>
      <c r="F367" s="74" t="s">
        <v>241</v>
      </c>
      <c r="G367" s="74"/>
      <c r="H367" s="74"/>
      <c r="I367" s="74"/>
      <c r="J367" s="74"/>
      <c r="K367" s="71" t="s">
        <v>444</v>
      </c>
      <c r="L367" s="16"/>
      <c r="M367" s="16"/>
      <c r="N367" s="16"/>
      <c r="O367" s="15">
        <f>+L367+M367-N367</f>
        <v>0</v>
      </c>
      <c r="P367" s="16"/>
      <c r="Q367" s="16"/>
      <c r="R367" s="16"/>
      <c r="S367" s="16"/>
      <c r="T367" s="16"/>
      <c r="U367" s="16"/>
      <c r="V367" s="114"/>
      <c r="W367" s="16"/>
      <c r="X367" s="173"/>
      <c r="Y367" s="88"/>
    </row>
    <row r="368" spans="1:25" ht="22.5" customHeight="1" thickTop="1" thickBot="1" x14ac:dyDescent="0.3">
      <c r="A368" s="14">
        <v>1</v>
      </c>
      <c r="B368" s="74" t="s">
        <v>66</v>
      </c>
      <c r="C368" s="74" t="s">
        <v>77</v>
      </c>
      <c r="D368" s="74" t="s">
        <v>216</v>
      </c>
      <c r="E368" s="74" t="s">
        <v>70</v>
      </c>
      <c r="F368" s="74" t="s">
        <v>445</v>
      </c>
      <c r="G368" s="74"/>
      <c r="H368" s="74"/>
      <c r="I368" s="74"/>
      <c r="J368" s="74"/>
      <c r="K368" s="71" t="s">
        <v>433</v>
      </c>
      <c r="L368" s="16"/>
      <c r="M368" s="16"/>
      <c r="N368" s="16"/>
      <c r="O368" s="15">
        <f>+L368+M368-N368</f>
        <v>0</v>
      </c>
      <c r="P368" s="16"/>
      <c r="Q368" s="16"/>
      <c r="R368" s="16"/>
      <c r="S368" s="16"/>
      <c r="T368" s="16"/>
      <c r="U368" s="16"/>
      <c r="V368" s="114"/>
      <c r="W368" s="16"/>
      <c r="X368" s="173"/>
      <c r="Y368" s="88"/>
    </row>
    <row r="369" spans="1:25" ht="22.5" customHeight="1" thickTop="1" thickBot="1" x14ac:dyDescent="0.3">
      <c r="A369" s="14">
        <v>1</v>
      </c>
      <c r="B369" s="74" t="s">
        <v>66</v>
      </c>
      <c r="C369" s="74" t="s">
        <v>77</v>
      </c>
      <c r="D369" s="74" t="s">
        <v>216</v>
      </c>
      <c r="E369" s="74" t="s">
        <v>70</v>
      </c>
      <c r="F369" s="74" t="s">
        <v>446</v>
      </c>
      <c r="G369" s="74"/>
      <c r="H369" s="74"/>
      <c r="I369" s="74"/>
      <c r="J369" s="74"/>
      <c r="K369" s="71" t="s">
        <v>447</v>
      </c>
      <c r="L369" s="16"/>
      <c r="M369" s="16"/>
      <c r="N369" s="16"/>
      <c r="O369" s="15">
        <f>+L369+M369-N369</f>
        <v>0</v>
      </c>
      <c r="P369" s="16"/>
      <c r="Q369" s="16"/>
      <c r="R369" s="16"/>
      <c r="S369" s="16"/>
      <c r="T369" s="16"/>
      <c r="U369" s="16"/>
      <c r="V369" s="114"/>
      <c r="W369" s="16"/>
      <c r="X369" s="173"/>
      <c r="Y369" s="88"/>
    </row>
    <row r="370" spans="1:25" ht="22.5" customHeight="1" thickTop="1" thickBot="1" x14ac:dyDescent="0.3">
      <c r="A370" s="14">
        <v>1</v>
      </c>
      <c r="B370" s="74" t="s">
        <v>66</v>
      </c>
      <c r="C370" s="74" t="s">
        <v>77</v>
      </c>
      <c r="D370" s="74" t="s">
        <v>216</v>
      </c>
      <c r="E370" s="74" t="s">
        <v>81</v>
      </c>
      <c r="F370" s="74"/>
      <c r="G370" s="74"/>
      <c r="H370" s="74"/>
      <c r="I370" s="74"/>
      <c r="J370" s="74"/>
      <c r="K370" s="71" t="s">
        <v>437</v>
      </c>
      <c r="L370" s="16">
        <f>+L371+L376</f>
        <v>0</v>
      </c>
      <c r="M370" s="16">
        <f t="shared" ref="M370:U370" si="136">+M371+M376</f>
        <v>0</v>
      </c>
      <c r="N370" s="16">
        <f t="shared" si="136"/>
        <v>0</v>
      </c>
      <c r="O370" s="16">
        <f t="shared" si="136"/>
        <v>0</v>
      </c>
      <c r="P370" s="16">
        <f t="shared" si="136"/>
        <v>0</v>
      </c>
      <c r="Q370" s="16">
        <f t="shared" si="136"/>
        <v>0</v>
      </c>
      <c r="R370" s="16">
        <f t="shared" si="136"/>
        <v>0</v>
      </c>
      <c r="S370" s="16">
        <f t="shared" si="136"/>
        <v>0</v>
      </c>
      <c r="T370" s="16">
        <f t="shared" si="136"/>
        <v>0</v>
      </c>
      <c r="U370" s="16">
        <f t="shared" si="136"/>
        <v>0</v>
      </c>
      <c r="V370" s="114"/>
      <c r="W370" s="16"/>
      <c r="X370" s="173"/>
      <c r="Y370" s="88"/>
    </row>
    <row r="371" spans="1:25" ht="22.5" customHeight="1" thickTop="1" thickBot="1" x14ac:dyDescent="0.3">
      <c r="A371" s="14">
        <v>1</v>
      </c>
      <c r="B371" s="74" t="s">
        <v>66</v>
      </c>
      <c r="C371" s="74" t="s">
        <v>77</v>
      </c>
      <c r="D371" s="74" t="s">
        <v>216</v>
      </c>
      <c r="E371" s="74" t="s">
        <v>81</v>
      </c>
      <c r="F371" s="74" t="s">
        <v>157</v>
      </c>
      <c r="G371" s="74"/>
      <c r="H371" s="74"/>
      <c r="I371" s="74"/>
      <c r="J371" s="74"/>
      <c r="K371" s="71" t="s">
        <v>448</v>
      </c>
      <c r="L371" s="16">
        <f>+L372+L373+L374+L375</f>
        <v>0</v>
      </c>
      <c r="M371" s="16">
        <f t="shared" ref="M371:U371" si="137">+M372+M373+M374+M375</f>
        <v>0</v>
      </c>
      <c r="N371" s="16">
        <f t="shared" si="137"/>
        <v>0</v>
      </c>
      <c r="O371" s="16">
        <f t="shared" si="137"/>
        <v>0</v>
      </c>
      <c r="P371" s="16">
        <f t="shared" si="137"/>
        <v>0</v>
      </c>
      <c r="Q371" s="16">
        <f t="shared" si="137"/>
        <v>0</v>
      </c>
      <c r="R371" s="16">
        <f t="shared" si="137"/>
        <v>0</v>
      </c>
      <c r="S371" s="16">
        <f t="shared" si="137"/>
        <v>0</v>
      </c>
      <c r="T371" s="16">
        <f t="shared" si="137"/>
        <v>0</v>
      </c>
      <c r="U371" s="16">
        <f t="shared" si="137"/>
        <v>0</v>
      </c>
      <c r="V371" s="114"/>
      <c r="W371" s="16"/>
      <c r="X371" s="173"/>
      <c r="Y371" s="88"/>
    </row>
    <row r="372" spans="1:25" ht="22.5" customHeight="1" thickTop="1" thickBot="1" x14ac:dyDescent="0.3">
      <c r="A372" s="14">
        <v>1</v>
      </c>
      <c r="B372" s="74" t="s">
        <v>66</v>
      </c>
      <c r="C372" s="74" t="s">
        <v>77</v>
      </c>
      <c r="D372" s="74" t="s">
        <v>216</v>
      </c>
      <c r="E372" s="74" t="s">
        <v>81</v>
      </c>
      <c r="F372" s="74" t="s">
        <v>157</v>
      </c>
      <c r="G372" s="74" t="s">
        <v>70</v>
      </c>
      <c r="H372" s="74"/>
      <c r="I372" s="74"/>
      <c r="J372" s="74"/>
      <c r="K372" s="71" t="s">
        <v>449</v>
      </c>
      <c r="L372" s="16"/>
      <c r="M372" s="16"/>
      <c r="N372" s="16"/>
      <c r="O372" s="15">
        <f t="shared" ref="O372:O377" si="138">+L372+M372-N372</f>
        <v>0</v>
      </c>
      <c r="P372" s="16"/>
      <c r="Q372" s="16"/>
      <c r="R372" s="16"/>
      <c r="S372" s="16"/>
      <c r="T372" s="16"/>
      <c r="U372" s="16"/>
      <c r="V372" s="114"/>
      <c r="W372" s="16"/>
      <c r="X372" s="173"/>
      <c r="Y372" s="88"/>
    </row>
    <row r="373" spans="1:25" ht="22.5" customHeight="1" thickTop="1" thickBot="1" x14ac:dyDescent="0.3">
      <c r="A373" s="14">
        <v>1</v>
      </c>
      <c r="B373" s="74" t="s">
        <v>66</v>
      </c>
      <c r="C373" s="74" t="s">
        <v>77</v>
      </c>
      <c r="D373" s="74" t="s">
        <v>216</v>
      </c>
      <c r="E373" s="74" t="s">
        <v>81</v>
      </c>
      <c r="F373" s="74" t="s">
        <v>157</v>
      </c>
      <c r="G373" s="74" t="s">
        <v>81</v>
      </c>
      <c r="H373" s="74"/>
      <c r="I373" s="74"/>
      <c r="J373" s="74"/>
      <c r="K373" s="71" t="s">
        <v>450</v>
      </c>
      <c r="L373" s="16"/>
      <c r="M373" s="16"/>
      <c r="N373" s="16"/>
      <c r="O373" s="15">
        <f t="shared" si="138"/>
        <v>0</v>
      </c>
      <c r="P373" s="16"/>
      <c r="Q373" s="16"/>
      <c r="R373" s="16"/>
      <c r="S373" s="16"/>
      <c r="T373" s="16"/>
      <c r="U373" s="16"/>
      <c r="V373" s="114"/>
      <c r="W373" s="16"/>
      <c r="X373" s="173"/>
      <c r="Y373" s="88"/>
    </row>
    <row r="374" spans="1:25" ht="22.5" customHeight="1" thickTop="1" thickBot="1" x14ac:dyDescent="0.3">
      <c r="A374" s="14">
        <v>1</v>
      </c>
      <c r="B374" s="74" t="s">
        <v>66</v>
      </c>
      <c r="C374" s="74" t="s">
        <v>77</v>
      </c>
      <c r="D374" s="74" t="s">
        <v>216</v>
      </c>
      <c r="E374" s="74" t="s">
        <v>81</v>
      </c>
      <c r="F374" s="74" t="s">
        <v>157</v>
      </c>
      <c r="G374" s="74" t="s">
        <v>155</v>
      </c>
      <c r="H374" s="74"/>
      <c r="I374" s="74"/>
      <c r="J374" s="74"/>
      <c r="K374" s="71" t="s">
        <v>451</v>
      </c>
      <c r="L374" s="16"/>
      <c r="M374" s="16"/>
      <c r="N374" s="16"/>
      <c r="O374" s="15">
        <f t="shared" si="138"/>
        <v>0</v>
      </c>
      <c r="P374" s="16"/>
      <c r="Q374" s="16"/>
      <c r="R374" s="16"/>
      <c r="S374" s="16"/>
      <c r="T374" s="16"/>
      <c r="U374" s="16"/>
      <c r="V374" s="114"/>
      <c r="W374" s="16"/>
      <c r="X374" s="173"/>
      <c r="Y374" s="88"/>
    </row>
    <row r="375" spans="1:25" ht="22.5" customHeight="1" thickTop="1" thickBot="1" x14ac:dyDescent="0.3">
      <c r="A375" s="14">
        <v>1</v>
      </c>
      <c r="B375" s="74" t="s">
        <v>66</v>
      </c>
      <c r="C375" s="74" t="s">
        <v>77</v>
      </c>
      <c r="D375" s="74" t="s">
        <v>216</v>
      </c>
      <c r="E375" s="74" t="s">
        <v>81</v>
      </c>
      <c r="F375" s="74" t="s">
        <v>157</v>
      </c>
      <c r="G375" s="74" t="s">
        <v>163</v>
      </c>
      <c r="H375" s="74"/>
      <c r="I375" s="74"/>
      <c r="J375" s="74"/>
      <c r="K375" s="71" t="s">
        <v>452</v>
      </c>
      <c r="L375" s="16"/>
      <c r="M375" s="16"/>
      <c r="N375" s="16"/>
      <c r="O375" s="15">
        <f t="shared" si="138"/>
        <v>0</v>
      </c>
      <c r="P375" s="16"/>
      <c r="Q375" s="16"/>
      <c r="R375" s="16"/>
      <c r="S375" s="16"/>
      <c r="T375" s="16"/>
      <c r="U375" s="16"/>
      <c r="V375" s="114"/>
      <c r="W375" s="16"/>
      <c r="X375" s="173"/>
      <c r="Y375" s="88"/>
    </row>
    <row r="376" spans="1:25" ht="22.5" customHeight="1" thickTop="1" thickBot="1" x14ac:dyDescent="0.3">
      <c r="A376" s="14">
        <v>1</v>
      </c>
      <c r="B376" s="74" t="s">
        <v>66</v>
      </c>
      <c r="C376" s="74" t="s">
        <v>77</v>
      </c>
      <c r="D376" s="74" t="s">
        <v>216</v>
      </c>
      <c r="E376" s="74" t="s">
        <v>81</v>
      </c>
      <c r="F376" s="74" t="s">
        <v>182</v>
      </c>
      <c r="G376" s="74"/>
      <c r="H376" s="74"/>
      <c r="I376" s="74"/>
      <c r="J376" s="74"/>
      <c r="K376" s="71" t="s">
        <v>453</v>
      </c>
      <c r="L376" s="16"/>
      <c r="M376" s="16"/>
      <c r="N376" s="16"/>
      <c r="O376" s="15">
        <f t="shared" si="138"/>
        <v>0</v>
      </c>
      <c r="P376" s="16"/>
      <c r="Q376" s="16"/>
      <c r="R376" s="16"/>
      <c r="S376" s="16"/>
      <c r="T376" s="16"/>
      <c r="U376" s="16"/>
      <c r="V376" s="114"/>
      <c r="W376" s="16"/>
      <c r="X376" s="173"/>
      <c r="Y376" s="88"/>
    </row>
    <row r="377" spans="1:25" ht="22.5" customHeight="1" thickTop="1" thickBot="1" x14ac:dyDescent="0.3">
      <c r="A377" s="14">
        <v>1</v>
      </c>
      <c r="B377" s="74" t="s">
        <v>66</v>
      </c>
      <c r="C377" s="74" t="s">
        <v>77</v>
      </c>
      <c r="D377" s="74" t="s">
        <v>216</v>
      </c>
      <c r="E377" s="74" t="s">
        <v>155</v>
      </c>
      <c r="F377" s="74"/>
      <c r="G377" s="74"/>
      <c r="H377" s="74"/>
      <c r="I377" s="74"/>
      <c r="J377" s="74"/>
      <c r="K377" s="71" t="s">
        <v>439</v>
      </c>
      <c r="L377" s="16"/>
      <c r="M377" s="16"/>
      <c r="N377" s="16"/>
      <c r="O377" s="15">
        <f t="shared" si="138"/>
        <v>0</v>
      </c>
      <c r="P377" s="16"/>
      <c r="Q377" s="16"/>
      <c r="R377" s="16"/>
      <c r="S377" s="16"/>
      <c r="T377" s="16"/>
      <c r="U377" s="16"/>
      <c r="V377" s="114"/>
      <c r="W377" s="16"/>
      <c r="X377" s="173"/>
      <c r="Y377" s="88"/>
    </row>
    <row r="378" spans="1:25" ht="22.5" customHeight="1" thickTop="1" thickBot="1" x14ac:dyDescent="0.3">
      <c r="A378" s="14">
        <v>1</v>
      </c>
      <c r="B378" s="74" t="s">
        <v>66</v>
      </c>
      <c r="C378" s="74" t="s">
        <v>77</v>
      </c>
      <c r="D378" s="74" t="s">
        <v>221</v>
      </c>
      <c r="E378" s="74"/>
      <c r="F378" s="74"/>
      <c r="G378" s="74"/>
      <c r="H378" s="74"/>
      <c r="I378" s="74"/>
      <c r="J378" s="74"/>
      <c r="K378" s="71" t="s">
        <v>454</v>
      </c>
      <c r="L378" s="16">
        <f>+L379+L389+L390+L393</f>
        <v>0</v>
      </c>
      <c r="M378" s="16">
        <f t="shared" ref="M378:U378" si="139">+M379+M389+M390+M393</f>
        <v>584820607</v>
      </c>
      <c r="N378" s="16">
        <f t="shared" si="139"/>
        <v>0</v>
      </c>
      <c r="O378" s="16">
        <f t="shared" si="139"/>
        <v>584820607</v>
      </c>
      <c r="P378" s="16">
        <f t="shared" si="139"/>
        <v>0</v>
      </c>
      <c r="Q378" s="16">
        <f t="shared" si="139"/>
        <v>584820607</v>
      </c>
      <c r="R378" s="16">
        <f t="shared" si="139"/>
        <v>0</v>
      </c>
      <c r="S378" s="16">
        <f t="shared" si="139"/>
        <v>0</v>
      </c>
      <c r="T378" s="16">
        <f t="shared" si="139"/>
        <v>584820607</v>
      </c>
      <c r="U378" s="16">
        <f t="shared" si="139"/>
        <v>584820607</v>
      </c>
      <c r="V378" s="114"/>
      <c r="W378" s="16"/>
      <c r="X378" s="173"/>
      <c r="Y378" s="88"/>
    </row>
    <row r="379" spans="1:25" ht="22.5" customHeight="1" thickTop="1" thickBot="1" x14ac:dyDescent="0.3">
      <c r="A379" s="14">
        <v>1</v>
      </c>
      <c r="B379" s="74" t="s">
        <v>66</v>
      </c>
      <c r="C379" s="74" t="s">
        <v>77</v>
      </c>
      <c r="D379" s="74" t="s">
        <v>221</v>
      </c>
      <c r="E379" s="74" t="s">
        <v>70</v>
      </c>
      <c r="F379" s="74"/>
      <c r="G379" s="74"/>
      <c r="H379" s="74"/>
      <c r="I379" s="74"/>
      <c r="J379" s="74"/>
      <c r="K379" s="71" t="s">
        <v>455</v>
      </c>
      <c r="L379" s="16">
        <f>+L380+L383+L386</f>
        <v>0</v>
      </c>
      <c r="M379" s="16">
        <f t="shared" ref="M379:U379" si="140">+M380+M383+M386</f>
        <v>0</v>
      </c>
      <c r="N379" s="16">
        <f t="shared" si="140"/>
        <v>0</v>
      </c>
      <c r="O379" s="16">
        <f t="shared" si="140"/>
        <v>0</v>
      </c>
      <c r="P379" s="16">
        <f t="shared" si="140"/>
        <v>0</v>
      </c>
      <c r="Q379" s="16">
        <f t="shared" si="140"/>
        <v>0</v>
      </c>
      <c r="R379" s="16">
        <f t="shared" si="140"/>
        <v>0</v>
      </c>
      <c r="S379" s="16">
        <f t="shared" si="140"/>
        <v>0</v>
      </c>
      <c r="T379" s="16">
        <f t="shared" si="140"/>
        <v>0</v>
      </c>
      <c r="U379" s="16">
        <f t="shared" si="140"/>
        <v>0</v>
      </c>
      <c r="V379" s="114"/>
      <c r="W379" s="16"/>
      <c r="X379" s="173"/>
      <c r="Y379" s="88"/>
    </row>
    <row r="380" spans="1:25" ht="22.5" customHeight="1" thickTop="1" thickBot="1" x14ac:dyDescent="0.3">
      <c r="A380" s="14">
        <v>1</v>
      </c>
      <c r="B380" s="74" t="s">
        <v>66</v>
      </c>
      <c r="C380" s="74" t="s">
        <v>77</v>
      </c>
      <c r="D380" s="74" t="s">
        <v>221</v>
      </c>
      <c r="E380" s="74" t="s">
        <v>70</v>
      </c>
      <c r="F380" s="74" t="s">
        <v>157</v>
      </c>
      <c r="G380" s="74"/>
      <c r="H380" s="74"/>
      <c r="I380" s="74"/>
      <c r="J380" s="74"/>
      <c r="K380" s="71" t="s">
        <v>456</v>
      </c>
      <c r="L380" s="16">
        <f>+L381+L382</f>
        <v>0</v>
      </c>
      <c r="M380" s="16">
        <f t="shared" ref="M380:U380" si="141">+M381+M382</f>
        <v>0</v>
      </c>
      <c r="N380" s="16">
        <f t="shared" si="141"/>
        <v>0</v>
      </c>
      <c r="O380" s="16">
        <f t="shared" si="141"/>
        <v>0</v>
      </c>
      <c r="P380" s="16">
        <f t="shared" si="141"/>
        <v>0</v>
      </c>
      <c r="Q380" s="16">
        <f t="shared" si="141"/>
        <v>0</v>
      </c>
      <c r="R380" s="16">
        <f t="shared" si="141"/>
        <v>0</v>
      </c>
      <c r="S380" s="16">
        <f t="shared" si="141"/>
        <v>0</v>
      </c>
      <c r="T380" s="16">
        <f t="shared" si="141"/>
        <v>0</v>
      </c>
      <c r="U380" s="16">
        <f t="shared" si="141"/>
        <v>0</v>
      </c>
      <c r="V380" s="114"/>
      <c r="W380" s="16"/>
      <c r="X380" s="173"/>
      <c r="Y380" s="88"/>
    </row>
    <row r="381" spans="1:25" ht="22.5" customHeight="1" thickTop="1" thickBot="1" x14ac:dyDescent="0.3">
      <c r="A381" s="14">
        <v>1</v>
      </c>
      <c r="B381" s="74" t="s">
        <v>66</v>
      </c>
      <c r="C381" s="74" t="s">
        <v>77</v>
      </c>
      <c r="D381" s="74" t="s">
        <v>221</v>
      </c>
      <c r="E381" s="74" t="s">
        <v>70</v>
      </c>
      <c r="F381" s="74" t="s">
        <v>157</v>
      </c>
      <c r="G381" s="74" t="s">
        <v>70</v>
      </c>
      <c r="H381" s="74"/>
      <c r="I381" s="74"/>
      <c r="J381" s="74"/>
      <c r="K381" s="71" t="s">
        <v>457</v>
      </c>
      <c r="L381" s="16"/>
      <c r="M381" s="16"/>
      <c r="N381" s="16"/>
      <c r="O381" s="15">
        <f>+L381+M381-N381</f>
        <v>0</v>
      </c>
      <c r="P381" s="16"/>
      <c r="Q381" s="16"/>
      <c r="R381" s="16"/>
      <c r="S381" s="16"/>
      <c r="T381" s="16"/>
      <c r="U381" s="16"/>
      <c r="V381" s="114"/>
      <c r="W381" s="16"/>
      <c r="X381" s="173"/>
      <c r="Y381" s="88"/>
    </row>
    <row r="382" spans="1:25" ht="22.5" customHeight="1" thickTop="1" thickBot="1" x14ac:dyDescent="0.3">
      <c r="A382" s="14">
        <v>1</v>
      </c>
      <c r="B382" s="74" t="s">
        <v>66</v>
      </c>
      <c r="C382" s="74" t="s">
        <v>77</v>
      </c>
      <c r="D382" s="74" t="s">
        <v>221</v>
      </c>
      <c r="E382" s="74" t="s">
        <v>70</v>
      </c>
      <c r="F382" s="74" t="s">
        <v>157</v>
      </c>
      <c r="G382" s="74" t="s">
        <v>81</v>
      </c>
      <c r="H382" s="74"/>
      <c r="I382" s="74"/>
      <c r="J382" s="74"/>
      <c r="K382" s="71" t="s">
        <v>458</v>
      </c>
      <c r="L382" s="16"/>
      <c r="M382" s="16"/>
      <c r="N382" s="16"/>
      <c r="O382" s="15">
        <f>+L382+M382-N382</f>
        <v>0</v>
      </c>
      <c r="P382" s="16"/>
      <c r="Q382" s="16"/>
      <c r="R382" s="16"/>
      <c r="S382" s="16"/>
      <c r="T382" s="16"/>
      <c r="U382" s="16"/>
      <c r="V382" s="114"/>
      <c r="W382" s="16"/>
      <c r="X382" s="173"/>
      <c r="Y382" s="88"/>
    </row>
    <row r="383" spans="1:25" ht="22.5" customHeight="1" thickTop="1" thickBot="1" x14ac:dyDescent="0.3">
      <c r="A383" s="14">
        <v>1</v>
      </c>
      <c r="B383" s="74" t="s">
        <v>66</v>
      </c>
      <c r="C383" s="74" t="s">
        <v>77</v>
      </c>
      <c r="D383" s="74" t="s">
        <v>221</v>
      </c>
      <c r="E383" s="74" t="s">
        <v>70</v>
      </c>
      <c r="F383" s="74" t="s">
        <v>182</v>
      </c>
      <c r="G383" s="74"/>
      <c r="H383" s="74"/>
      <c r="I383" s="74"/>
      <c r="J383" s="74"/>
      <c r="K383" s="71" t="s">
        <v>459</v>
      </c>
      <c r="L383" s="16">
        <f>+L384+L385</f>
        <v>0</v>
      </c>
      <c r="M383" s="16">
        <f t="shared" ref="M383:U383" si="142">+M384+M385</f>
        <v>0</v>
      </c>
      <c r="N383" s="16">
        <f t="shared" si="142"/>
        <v>0</v>
      </c>
      <c r="O383" s="16">
        <f t="shared" si="142"/>
        <v>0</v>
      </c>
      <c r="P383" s="16">
        <f t="shared" si="142"/>
        <v>0</v>
      </c>
      <c r="Q383" s="16">
        <f t="shared" si="142"/>
        <v>0</v>
      </c>
      <c r="R383" s="16">
        <f t="shared" si="142"/>
        <v>0</v>
      </c>
      <c r="S383" s="16">
        <f t="shared" si="142"/>
        <v>0</v>
      </c>
      <c r="T383" s="16">
        <f t="shared" si="142"/>
        <v>0</v>
      </c>
      <c r="U383" s="16">
        <f t="shared" si="142"/>
        <v>0</v>
      </c>
      <c r="V383" s="114"/>
      <c r="W383" s="16"/>
      <c r="X383" s="173"/>
      <c r="Y383" s="88"/>
    </row>
    <row r="384" spans="1:25" ht="22.5" customHeight="1" thickTop="1" thickBot="1" x14ac:dyDescent="0.3">
      <c r="A384" s="14">
        <v>1</v>
      </c>
      <c r="B384" s="74" t="s">
        <v>66</v>
      </c>
      <c r="C384" s="74" t="s">
        <v>77</v>
      </c>
      <c r="D384" s="74" t="s">
        <v>221</v>
      </c>
      <c r="E384" s="74" t="s">
        <v>70</v>
      </c>
      <c r="F384" s="74" t="s">
        <v>182</v>
      </c>
      <c r="G384" s="74" t="s">
        <v>70</v>
      </c>
      <c r="H384" s="74"/>
      <c r="I384" s="74"/>
      <c r="J384" s="74"/>
      <c r="K384" s="71" t="s">
        <v>457</v>
      </c>
      <c r="L384" s="16"/>
      <c r="M384" s="16"/>
      <c r="N384" s="16"/>
      <c r="O384" s="15">
        <f>+L384+M384-N384</f>
        <v>0</v>
      </c>
      <c r="P384" s="16"/>
      <c r="Q384" s="16"/>
      <c r="R384" s="16"/>
      <c r="S384" s="16"/>
      <c r="T384" s="16"/>
      <c r="U384" s="16"/>
      <c r="V384" s="114"/>
      <c r="W384" s="16"/>
      <c r="X384" s="173"/>
      <c r="Y384" s="88"/>
    </row>
    <row r="385" spans="1:25" ht="22.5" customHeight="1" thickTop="1" thickBot="1" x14ac:dyDescent="0.3">
      <c r="A385" s="14">
        <v>1</v>
      </c>
      <c r="B385" s="74" t="s">
        <v>66</v>
      </c>
      <c r="C385" s="74" t="s">
        <v>77</v>
      </c>
      <c r="D385" s="74" t="s">
        <v>221</v>
      </c>
      <c r="E385" s="74" t="s">
        <v>70</v>
      </c>
      <c r="F385" s="74" t="s">
        <v>182</v>
      </c>
      <c r="G385" s="74" t="s">
        <v>81</v>
      </c>
      <c r="H385" s="74"/>
      <c r="I385" s="74"/>
      <c r="J385" s="74"/>
      <c r="K385" s="71" t="s">
        <v>458</v>
      </c>
      <c r="L385" s="16"/>
      <c r="M385" s="16"/>
      <c r="N385" s="16"/>
      <c r="O385" s="15">
        <f>+L385+M385-N385</f>
        <v>0</v>
      </c>
      <c r="P385" s="16"/>
      <c r="Q385" s="16"/>
      <c r="R385" s="16"/>
      <c r="S385" s="16"/>
      <c r="T385" s="16"/>
      <c r="U385" s="16"/>
      <c r="V385" s="114"/>
      <c r="W385" s="16"/>
      <c r="X385" s="173"/>
      <c r="Y385" s="88"/>
    </row>
    <row r="386" spans="1:25" ht="22.5" customHeight="1" thickTop="1" thickBot="1" x14ac:dyDescent="0.3">
      <c r="A386" s="14">
        <v>1</v>
      </c>
      <c r="B386" s="74" t="s">
        <v>66</v>
      </c>
      <c r="C386" s="74" t="s">
        <v>77</v>
      </c>
      <c r="D386" s="74" t="s">
        <v>221</v>
      </c>
      <c r="E386" s="74" t="s">
        <v>70</v>
      </c>
      <c r="F386" s="74" t="s">
        <v>241</v>
      </c>
      <c r="G386" s="74"/>
      <c r="H386" s="74"/>
      <c r="I386" s="74"/>
      <c r="J386" s="74"/>
      <c r="K386" s="71" t="s">
        <v>460</v>
      </c>
      <c r="L386" s="16">
        <f>+L387+L388</f>
        <v>0</v>
      </c>
      <c r="M386" s="16">
        <f t="shared" ref="M386:U386" si="143">+M387+M388</f>
        <v>0</v>
      </c>
      <c r="N386" s="16">
        <f t="shared" si="143"/>
        <v>0</v>
      </c>
      <c r="O386" s="16">
        <f t="shared" si="143"/>
        <v>0</v>
      </c>
      <c r="P386" s="16">
        <f t="shared" si="143"/>
        <v>0</v>
      </c>
      <c r="Q386" s="16">
        <f t="shared" si="143"/>
        <v>0</v>
      </c>
      <c r="R386" s="16">
        <f t="shared" si="143"/>
        <v>0</v>
      </c>
      <c r="S386" s="16">
        <f t="shared" si="143"/>
        <v>0</v>
      </c>
      <c r="T386" s="16">
        <f t="shared" si="143"/>
        <v>0</v>
      </c>
      <c r="U386" s="16">
        <f t="shared" si="143"/>
        <v>0</v>
      </c>
      <c r="V386" s="114"/>
      <c r="W386" s="16"/>
      <c r="X386" s="173"/>
      <c r="Y386" s="88"/>
    </row>
    <row r="387" spans="1:25" ht="22.5" customHeight="1" thickTop="1" thickBot="1" x14ac:dyDescent="0.3">
      <c r="A387" s="14">
        <v>1</v>
      </c>
      <c r="B387" s="74" t="s">
        <v>66</v>
      </c>
      <c r="C387" s="74" t="s">
        <v>77</v>
      </c>
      <c r="D387" s="74" t="s">
        <v>221</v>
      </c>
      <c r="E387" s="74" t="s">
        <v>70</v>
      </c>
      <c r="F387" s="74" t="s">
        <v>241</v>
      </c>
      <c r="G387" s="74" t="s">
        <v>70</v>
      </c>
      <c r="H387" s="74"/>
      <c r="I387" s="74"/>
      <c r="J387" s="74"/>
      <c r="K387" s="71" t="s">
        <v>457</v>
      </c>
      <c r="L387" s="16"/>
      <c r="M387" s="16"/>
      <c r="N387" s="16"/>
      <c r="O387" s="15">
        <f t="shared" ref="O387:O392" si="144">+L387+M387-N387</f>
        <v>0</v>
      </c>
      <c r="P387" s="16"/>
      <c r="Q387" s="16"/>
      <c r="R387" s="16"/>
      <c r="S387" s="16"/>
      <c r="T387" s="16"/>
      <c r="U387" s="16"/>
      <c r="V387" s="114"/>
      <c r="W387" s="16"/>
      <c r="X387" s="173"/>
      <c r="Y387" s="88"/>
    </row>
    <row r="388" spans="1:25" ht="22.5" customHeight="1" thickTop="1" thickBot="1" x14ac:dyDescent="0.3">
      <c r="A388" s="14">
        <v>1</v>
      </c>
      <c r="B388" s="74" t="s">
        <v>66</v>
      </c>
      <c r="C388" s="74" t="s">
        <v>77</v>
      </c>
      <c r="D388" s="74" t="s">
        <v>221</v>
      </c>
      <c r="E388" s="74" t="s">
        <v>70</v>
      </c>
      <c r="F388" s="74" t="s">
        <v>241</v>
      </c>
      <c r="G388" s="74" t="s">
        <v>81</v>
      </c>
      <c r="H388" s="74"/>
      <c r="I388" s="74"/>
      <c r="J388" s="74"/>
      <c r="K388" s="71" t="s">
        <v>458</v>
      </c>
      <c r="L388" s="16"/>
      <c r="M388" s="16"/>
      <c r="N388" s="16"/>
      <c r="O388" s="15">
        <f t="shared" si="144"/>
        <v>0</v>
      </c>
      <c r="P388" s="16"/>
      <c r="Q388" s="16"/>
      <c r="R388" s="16"/>
      <c r="S388" s="16"/>
      <c r="T388" s="16"/>
      <c r="U388" s="16"/>
      <c r="V388" s="114"/>
      <c r="W388" s="16"/>
      <c r="X388" s="173"/>
      <c r="Y388" s="88"/>
    </row>
    <row r="389" spans="1:25" ht="22.5" customHeight="1" thickTop="1" thickBot="1" x14ac:dyDescent="0.3">
      <c r="A389" s="14">
        <v>1</v>
      </c>
      <c r="B389" s="74" t="s">
        <v>66</v>
      </c>
      <c r="C389" s="74" t="s">
        <v>77</v>
      </c>
      <c r="D389" s="74" t="s">
        <v>221</v>
      </c>
      <c r="E389" s="74" t="s">
        <v>81</v>
      </c>
      <c r="F389" s="74"/>
      <c r="G389" s="74"/>
      <c r="H389" s="74"/>
      <c r="I389" s="74"/>
      <c r="J389" s="74"/>
      <c r="K389" s="71" t="s">
        <v>277</v>
      </c>
      <c r="L389" s="16"/>
      <c r="M389" s="16"/>
      <c r="N389" s="16"/>
      <c r="O389" s="15">
        <f t="shared" si="144"/>
        <v>0</v>
      </c>
      <c r="P389" s="16"/>
      <c r="Q389" s="16"/>
      <c r="R389" s="16"/>
      <c r="S389" s="16"/>
      <c r="T389" s="16"/>
      <c r="U389" s="16"/>
      <c r="V389" s="114"/>
      <c r="W389" s="16"/>
      <c r="X389" s="173"/>
      <c r="Y389" s="88"/>
    </row>
    <row r="390" spans="1:25" ht="22.5" customHeight="1" thickTop="1" thickBot="1" x14ac:dyDescent="0.3">
      <c r="A390" s="14">
        <v>1</v>
      </c>
      <c r="B390" s="74" t="s">
        <v>66</v>
      </c>
      <c r="C390" s="74" t="s">
        <v>77</v>
      </c>
      <c r="D390" s="74" t="s">
        <v>221</v>
      </c>
      <c r="E390" s="74" t="s">
        <v>155</v>
      </c>
      <c r="F390" s="74"/>
      <c r="G390" s="74"/>
      <c r="H390" s="74"/>
      <c r="I390" s="74"/>
      <c r="J390" s="74"/>
      <c r="K390" s="71" t="s">
        <v>461</v>
      </c>
      <c r="L390" s="16">
        <f>+L391+L392</f>
        <v>0</v>
      </c>
      <c r="M390" s="16">
        <f t="shared" ref="M390:U390" si="145">+M391+M392</f>
        <v>0</v>
      </c>
      <c r="N390" s="16">
        <f t="shared" si="145"/>
        <v>0</v>
      </c>
      <c r="O390" s="15">
        <f t="shared" si="144"/>
        <v>0</v>
      </c>
      <c r="P390" s="16">
        <f t="shared" si="145"/>
        <v>0</v>
      </c>
      <c r="Q390" s="16">
        <f t="shared" si="145"/>
        <v>0</v>
      </c>
      <c r="R390" s="16">
        <f t="shared" si="145"/>
        <v>0</v>
      </c>
      <c r="S390" s="16">
        <f t="shared" si="145"/>
        <v>0</v>
      </c>
      <c r="T390" s="16">
        <f t="shared" si="145"/>
        <v>0</v>
      </c>
      <c r="U390" s="16">
        <f t="shared" si="145"/>
        <v>0</v>
      </c>
      <c r="V390" s="114"/>
      <c r="W390" s="16"/>
      <c r="X390" s="173"/>
      <c r="Y390" s="88"/>
    </row>
    <row r="391" spans="1:25" ht="22.5" customHeight="1" thickTop="1" thickBot="1" x14ac:dyDescent="0.3">
      <c r="A391" s="14">
        <v>1</v>
      </c>
      <c r="B391" s="74" t="s">
        <v>66</v>
      </c>
      <c r="C391" s="74" t="s">
        <v>77</v>
      </c>
      <c r="D391" s="74" t="s">
        <v>221</v>
      </c>
      <c r="E391" s="74" t="s">
        <v>155</v>
      </c>
      <c r="F391" s="74" t="s">
        <v>157</v>
      </c>
      <c r="G391" s="74"/>
      <c r="H391" s="74"/>
      <c r="I391" s="74"/>
      <c r="J391" s="74"/>
      <c r="K391" s="71" t="s">
        <v>462</v>
      </c>
      <c r="L391" s="16"/>
      <c r="M391" s="16"/>
      <c r="N391" s="16"/>
      <c r="O391" s="15">
        <f t="shared" si="144"/>
        <v>0</v>
      </c>
      <c r="P391" s="16"/>
      <c r="Q391" s="16"/>
      <c r="R391" s="16"/>
      <c r="S391" s="16"/>
      <c r="T391" s="16"/>
      <c r="U391" s="16"/>
      <c r="V391" s="114"/>
      <c r="W391" s="16"/>
      <c r="X391" s="173"/>
      <c r="Y391" s="88"/>
    </row>
    <row r="392" spans="1:25" ht="22.5" customHeight="1" thickTop="1" thickBot="1" x14ac:dyDescent="0.3">
      <c r="A392" s="14">
        <v>1</v>
      </c>
      <c r="B392" s="74" t="s">
        <v>66</v>
      </c>
      <c r="C392" s="74" t="s">
        <v>77</v>
      </c>
      <c r="D392" s="74" t="s">
        <v>221</v>
      </c>
      <c r="E392" s="74" t="s">
        <v>155</v>
      </c>
      <c r="F392" s="74" t="s">
        <v>182</v>
      </c>
      <c r="G392" s="74"/>
      <c r="H392" s="74"/>
      <c r="I392" s="74"/>
      <c r="J392" s="74"/>
      <c r="K392" s="71" t="s">
        <v>463</v>
      </c>
      <c r="L392" s="16"/>
      <c r="M392" s="16"/>
      <c r="N392" s="16"/>
      <c r="O392" s="15">
        <f t="shared" si="144"/>
        <v>0</v>
      </c>
      <c r="P392" s="16"/>
      <c r="Q392" s="16"/>
      <c r="R392" s="16"/>
      <c r="S392" s="16"/>
      <c r="T392" s="16"/>
      <c r="U392" s="16"/>
      <c r="V392" s="114"/>
      <c r="W392" s="16"/>
      <c r="X392" s="173"/>
      <c r="Y392" s="88"/>
    </row>
    <row r="393" spans="1:25" ht="22.5" customHeight="1" thickTop="1" thickBot="1" x14ac:dyDescent="0.3">
      <c r="A393" s="14">
        <v>1</v>
      </c>
      <c r="B393" s="74" t="s">
        <v>66</v>
      </c>
      <c r="C393" s="74" t="s">
        <v>77</v>
      </c>
      <c r="D393" s="74" t="s">
        <v>221</v>
      </c>
      <c r="E393" s="74" t="s">
        <v>211</v>
      </c>
      <c r="F393" s="74"/>
      <c r="G393" s="74"/>
      <c r="H393" s="74"/>
      <c r="I393" s="74"/>
      <c r="J393" s="74"/>
      <c r="K393" s="71" t="s">
        <v>464</v>
      </c>
      <c r="L393" s="16">
        <f>+L394+L395</f>
        <v>0</v>
      </c>
      <c r="M393" s="16">
        <f t="shared" ref="M393:U393" si="146">+M394+M395</f>
        <v>584820607</v>
      </c>
      <c r="N393" s="16">
        <f t="shared" si="146"/>
        <v>0</v>
      </c>
      <c r="O393" s="16">
        <f t="shared" si="146"/>
        <v>584820607</v>
      </c>
      <c r="P393" s="16">
        <f t="shared" si="146"/>
        <v>0</v>
      </c>
      <c r="Q393" s="16">
        <f t="shared" si="146"/>
        <v>584820607</v>
      </c>
      <c r="R393" s="16">
        <f t="shared" si="146"/>
        <v>0</v>
      </c>
      <c r="S393" s="16">
        <f t="shared" si="146"/>
        <v>0</v>
      </c>
      <c r="T393" s="16">
        <f t="shared" si="146"/>
        <v>584820607</v>
      </c>
      <c r="U393" s="16">
        <f t="shared" si="146"/>
        <v>584820607</v>
      </c>
      <c r="V393" s="114">
        <f>U393/T393</f>
        <v>1</v>
      </c>
      <c r="W393" s="16"/>
      <c r="X393" s="173"/>
      <c r="Y393" s="88"/>
    </row>
    <row r="394" spans="1:25" ht="22.5" customHeight="1" thickTop="1" thickBot="1" x14ac:dyDescent="0.3">
      <c r="A394" s="14">
        <v>1</v>
      </c>
      <c r="B394" s="74" t="s">
        <v>66</v>
      </c>
      <c r="C394" s="74" t="s">
        <v>77</v>
      </c>
      <c r="D394" s="74" t="s">
        <v>221</v>
      </c>
      <c r="E394" s="74" t="s">
        <v>211</v>
      </c>
      <c r="F394" s="74" t="s">
        <v>157</v>
      </c>
      <c r="G394" s="74"/>
      <c r="H394" s="74"/>
      <c r="I394" s="74"/>
      <c r="J394" s="74"/>
      <c r="K394" s="71" t="s">
        <v>465</v>
      </c>
      <c r="L394" s="16"/>
      <c r="M394" s="117">
        <v>584820607</v>
      </c>
      <c r="N394" s="16"/>
      <c r="O394" s="15">
        <f>+L394+M394-N394</f>
        <v>584820607</v>
      </c>
      <c r="P394" s="16"/>
      <c r="Q394" s="16">
        <f>+O394</f>
        <v>584820607</v>
      </c>
      <c r="R394" s="16"/>
      <c r="S394" s="16"/>
      <c r="T394" s="16">
        <f>+O394</f>
        <v>584820607</v>
      </c>
      <c r="U394" s="16">
        <f>+M394</f>
        <v>584820607</v>
      </c>
      <c r="V394" s="114">
        <f>U394/T394</f>
        <v>1</v>
      </c>
      <c r="W394" s="16"/>
      <c r="X394" s="173" t="s">
        <v>710</v>
      </c>
      <c r="Y394" s="88" t="s">
        <v>699</v>
      </c>
    </row>
    <row r="395" spans="1:25" ht="22.5" customHeight="1" thickTop="1" thickBot="1" x14ac:dyDescent="0.3">
      <c r="A395" s="14">
        <v>1</v>
      </c>
      <c r="B395" s="74" t="s">
        <v>66</v>
      </c>
      <c r="C395" s="74" t="s">
        <v>77</v>
      </c>
      <c r="D395" s="74" t="s">
        <v>221</v>
      </c>
      <c r="E395" s="74" t="s">
        <v>211</v>
      </c>
      <c r="F395" s="74" t="s">
        <v>182</v>
      </c>
      <c r="G395" s="74"/>
      <c r="H395" s="74"/>
      <c r="I395" s="74"/>
      <c r="J395" s="74"/>
      <c r="K395" s="71" t="s">
        <v>466</v>
      </c>
      <c r="L395" s="16"/>
      <c r="M395" s="16"/>
      <c r="N395" s="16"/>
      <c r="O395" s="15">
        <f>+L395+M395-N395</f>
        <v>0</v>
      </c>
      <c r="P395" s="16"/>
      <c r="Q395" s="16"/>
      <c r="R395" s="16"/>
      <c r="S395" s="16"/>
      <c r="T395" s="16"/>
      <c r="U395" s="16"/>
      <c r="V395" s="114"/>
      <c r="W395" s="16"/>
      <c r="X395" s="173"/>
      <c r="Y395" s="88"/>
    </row>
    <row r="396" spans="1:25" ht="22.5" customHeight="1" thickTop="1" thickBot="1" x14ac:dyDescent="0.3">
      <c r="A396" s="14">
        <v>1</v>
      </c>
      <c r="B396" s="74" t="s">
        <v>66</v>
      </c>
      <c r="C396" s="74" t="s">
        <v>77</v>
      </c>
      <c r="D396" s="74" t="s">
        <v>226</v>
      </c>
      <c r="E396" s="74"/>
      <c r="F396" s="74"/>
      <c r="G396" s="74"/>
      <c r="H396" s="74"/>
      <c r="I396" s="74"/>
      <c r="J396" s="74"/>
      <c r="K396" s="71" t="s">
        <v>467</v>
      </c>
      <c r="L396" s="16">
        <f>+L397+L398+L399+L400+L401</f>
        <v>0</v>
      </c>
      <c r="M396" s="16">
        <f t="shared" ref="M396:U396" si="147">+M397+M398+M399+M400+M401</f>
        <v>0</v>
      </c>
      <c r="N396" s="16">
        <f t="shared" si="147"/>
        <v>0</v>
      </c>
      <c r="O396" s="16">
        <f t="shared" si="147"/>
        <v>0</v>
      </c>
      <c r="P396" s="16">
        <f t="shared" si="147"/>
        <v>0</v>
      </c>
      <c r="Q396" s="16">
        <f t="shared" si="147"/>
        <v>0</v>
      </c>
      <c r="R396" s="16">
        <f t="shared" si="147"/>
        <v>0</v>
      </c>
      <c r="S396" s="16">
        <f t="shared" si="147"/>
        <v>0</v>
      </c>
      <c r="T396" s="16">
        <f t="shared" si="147"/>
        <v>0</v>
      </c>
      <c r="U396" s="16">
        <f t="shared" si="147"/>
        <v>0</v>
      </c>
      <c r="V396" s="114"/>
      <c r="W396" s="16"/>
      <c r="X396" s="173"/>
      <c r="Y396" s="88"/>
    </row>
    <row r="397" spans="1:25" ht="22.5" customHeight="1" thickTop="1" thickBot="1" x14ac:dyDescent="0.3">
      <c r="A397" s="14">
        <v>1</v>
      </c>
      <c r="B397" s="74" t="s">
        <v>66</v>
      </c>
      <c r="C397" s="74" t="s">
        <v>77</v>
      </c>
      <c r="D397" s="74" t="s">
        <v>226</v>
      </c>
      <c r="E397" s="74" t="s">
        <v>70</v>
      </c>
      <c r="F397" s="74"/>
      <c r="G397" s="74"/>
      <c r="H397" s="74"/>
      <c r="I397" s="74"/>
      <c r="J397" s="74"/>
      <c r="K397" s="71" t="s">
        <v>468</v>
      </c>
      <c r="L397" s="16"/>
      <c r="M397" s="16"/>
      <c r="N397" s="16"/>
      <c r="O397" s="15">
        <f>+L397+M397-N397</f>
        <v>0</v>
      </c>
      <c r="P397" s="16"/>
      <c r="Q397" s="16"/>
      <c r="R397" s="16"/>
      <c r="S397" s="16"/>
      <c r="T397" s="16"/>
      <c r="U397" s="16"/>
      <c r="V397" s="114"/>
      <c r="W397" s="16"/>
      <c r="X397" s="173"/>
      <c r="Y397" s="88"/>
    </row>
    <row r="398" spans="1:25" ht="22.5" customHeight="1" thickTop="1" thickBot="1" x14ac:dyDescent="0.3">
      <c r="A398" s="14">
        <v>1</v>
      </c>
      <c r="B398" s="74" t="s">
        <v>66</v>
      </c>
      <c r="C398" s="74" t="s">
        <v>77</v>
      </c>
      <c r="D398" s="74" t="s">
        <v>226</v>
      </c>
      <c r="E398" s="74" t="s">
        <v>81</v>
      </c>
      <c r="F398" s="74"/>
      <c r="G398" s="74"/>
      <c r="H398" s="74"/>
      <c r="I398" s="74"/>
      <c r="J398" s="74"/>
      <c r="K398" s="71" t="s">
        <v>469</v>
      </c>
      <c r="L398" s="16"/>
      <c r="M398" s="16"/>
      <c r="N398" s="16"/>
      <c r="O398" s="15">
        <f>+L398+M398-N398</f>
        <v>0</v>
      </c>
      <c r="P398" s="16"/>
      <c r="Q398" s="16"/>
      <c r="R398" s="16"/>
      <c r="S398" s="16"/>
      <c r="T398" s="16"/>
      <c r="U398" s="16"/>
      <c r="V398" s="114"/>
      <c r="W398" s="16"/>
      <c r="X398" s="173"/>
      <c r="Y398" s="88"/>
    </row>
    <row r="399" spans="1:25" ht="22.5" customHeight="1" thickTop="1" thickBot="1" x14ac:dyDescent="0.3">
      <c r="A399" s="14">
        <v>1</v>
      </c>
      <c r="B399" s="74" t="s">
        <v>66</v>
      </c>
      <c r="C399" s="74" t="s">
        <v>77</v>
      </c>
      <c r="D399" s="74" t="s">
        <v>226</v>
      </c>
      <c r="E399" s="74" t="s">
        <v>155</v>
      </c>
      <c r="F399" s="74"/>
      <c r="G399" s="74"/>
      <c r="H399" s="74"/>
      <c r="I399" s="74"/>
      <c r="J399" s="74"/>
      <c r="K399" s="71" t="s">
        <v>470</v>
      </c>
      <c r="L399" s="16"/>
      <c r="M399" s="16"/>
      <c r="N399" s="16"/>
      <c r="O399" s="15">
        <f>+L399+M399-N399</f>
        <v>0</v>
      </c>
      <c r="P399" s="16"/>
      <c r="Q399" s="16"/>
      <c r="R399" s="16"/>
      <c r="S399" s="16"/>
      <c r="T399" s="16"/>
      <c r="U399" s="16"/>
      <c r="V399" s="114"/>
      <c r="W399" s="16"/>
      <c r="X399" s="173"/>
      <c r="Y399" s="88"/>
    </row>
    <row r="400" spans="1:25" ht="22.5" customHeight="1" thickTop="1" thickBot="1" x14ac:dyDescent="0.3">
      <c r="A400" s="14">
        <v>1</v>
      </c>
      <c r="B400" s="74" t="s">
        <v>66</v>
      </c>
      <c r="C400" s="74" t="s">
        <v>77</v>
      </c>
      <c r="D400" s="74" t="s">
        <v>226</v>
      </c>
      <c r="E400" s="74" t="s">
        <v>163</v>
      </c>
      <c r="F400" s="74"/>
      <c r="G400" s="74"/>
      <c r="H400" s="74"/>
      <c r="I400" s="74"/>
      <c r="J400" s="74"/>
      <c r="K400" s="71" t="s">
        <v>471</v>
      </c>
      <c r="L400" s="16"/>
      <c r="M400" s="16"/>
      <c r="N400" s="16"/>
      <c r="O400" s="15">
        <f>+L400+M400-N400</f>
        <v>0</v>
      </c>
      <c r="P400" s="16"/>
      <c r="Q400" s="16"/>
      <c r="R400" s="16"/>
      <c r="S400" s="16"/>
      <c r="T400" s="16"/>
      <c r="U400" s="16"/>
      <c r="V400" s="114"/>
      <c r="W400" s="16"/>
      <c r="X400" s="173"/>
      <c r="Y400" s="88"/>
    </row>
    <row r="401" spans="1:25" ht="22.5" customHeight="1" thickTop="1" thickBot="1" x14ac:dyDescent="0.3">
      <c r="A401" s="14">
        <v>1</v>
      </c>
      <c r="B401" s="74" t="s">
        <v>66</v>
      </c>
      <c r="C401" s="74" t="s">
        <v>77</v>
      </c>
      <c r="D401" s="74" t="s">
        <v>226</v>
      </c>
      <c r="E401" s="74" t="s">
        <v>93</v>
      </c>
      <c r="F401" s="74"/>
      <c r="G401" s="74"/>
      <c r="H401" s="74"/>
      <c r="I401" s="74"/>
      <c r="J401" s="74"/>
      <c r="K401" s="71" t="s">
        <v>472</v>
      </c>
      <c r="L401" s="16"/>
      <c r="M401" s="16"/>
      <c r="N401" s="16"/>
      <c r="O401" s="15">
        <f>+L401+M401-N401</f>
        <v>0</v>
      </c>
      <c r="P401" s="16"/>
      <c r="Q401" s="16"/>
      <c r="R401" s="16"/>
      <c r="S401" s="16"/>
      <c r="T401" s="16"/>
      <c r="U401" s="16"/>
      <c r="V401" s="114"/>
      <c r="W401" s="16"/>
      <c r="X401" s="173"/>
      <c r="Y401" s="88"/>
    </row>
    <row r="402" spans="1:25" ht="22.5" customHeight="1" thickTop="1" thickBot="1" x14ac:dyDescent="0.3">
      <c r="A402" s="14">
        <v>1</v>
      </c>
      <c r="B402" s="74" t="s">
        <v>66</v>
      </c>
      <c r="C402" s="74" t="s">
        <v>77</v>
      </c>
      <c r="D402" s="74" t="s">
        <v>231</v>
      </c>
      <c r="E402" s="74"/>
      <c r="F402" s="74"/>
      <c r="G402" s="74"/>
      <c r="H402" s="74"/>
      <c r="I402" s="74"/>
      <c r="J402" s="74"/>
      <c r="K402" s="71" t="s">
        <v>473</v>
      </c>
      <c r="L402" s="16">
        <f>+L403+L404</f>
        <v>0</v>
      </c>
      <c r="M402" s="16">
        <f t="shared" ref="M402:U402" si="148">+M403+M404</f>
        <v>0</v>
      </c>
      <c r="N402" s="16">
        <f t="shared" si="148"/>
        <v>0</v>
      </c>
      <c r="O402" s="16">
        <f t="shared" si="148"/>
        <v>0</v>
      </c>
      <c r="P402" s="16">
        <f t="shared" si="148"/>
        <v>0</v>
      </c>
      <c r="Q402" s="16">
        <f t="shared" si="148"/>
        <v>0</v>
      </c>
      <c r="R402" s="16">
        <f t="shared" si="148"/>
        <v>0</v>
      </c>
      <c r="S402" s="16">
        <f t="shared" si="148"/>
        <v>0</v>
      </c>
      <c r="T402" s="16">
        <f t="shared" si="148"/>
        <v>0</v>
      </c>
      <c r="U402" s="16">
        <f t="shared" si="148"/>
        <v>0</v>
      </c>
      <c r="V402" s="114"/>
      <c r="W402" s="16"/>
      <c r="X402" s="173"/>
      <c r="Y402" s="88"/>
    </row>
    <row r="403" spans="1:25" ht="22.5" customHeight="1" thickTop="1" thickBot="1" x14ac:dyDescent="0.3">
      <c r="A403" s="14">
        <v>1</v>
      </c>
      <c r="B403" s="74" t="s">
        <v>66</v>
      </c>
      <c r="C403" s="74" t="s">
        <v>77</v>
      </c>
      <c r="D403" s="74" t="s">
        <v>231</v>
      </c>
      <c r="E403" s="74" t="s">
        <v>70</v>
      </c>
      <c r="F403" s="74"/>
      <c r="G403" s="74"/>
      <c r="H403" s="74"/>
      <c r="I403" s="74"/>
      <c r="J403" s="74"/>
      <c r="K403" s="71" t="s">
        <v>474</v>
      </c>
      <c r="L403" s="16"/>
      <c r="M403" s="16"/>
      <c r="N403" s="16"/>
      <c r="O403" s="15">
        <f>+L403+M403-N403</f>
        <v>0</v>
      </c>
      <c r="P403" s="16"/>
      <c r="Q403" s="16"/>
      <c r="R403" s="16"/>
      <c r="S403" s="16"/>
      <c r="T403" s="16"/>
      <c r="U403" s="16"/>
      <c r="V403" s="114"/>
      <c r="W403" s="16"/>
      <c r="X403" s="173"/>
      <c r="Y403" s="88"/>
    </row>
    <row r="404" spans="1:25" ht="22.5" customHeight="1" thickTop="1" thickBot="1" x14ac:dyDescent="0.3">
      <c r="A404" s="14">
        <v>1</v>
      </c>
      <c r="B404" s="74" t="s">
        <v>66</v>
      </c>
      <c r="C404" s="74" t="s">
        <v>77</v>
      </c>
      <c r="D404" s="74" t="s">
        <v>231</v>
      </c>
      <c r="E404" s="74" t="s">
        <v>81</v>
      </c>
      <c r="F404" s="74"/>
      <c r="G404" s="74"/>
      <c r="H404" s="74"/>
      <c r="I404" s="74"/>
      <c r="J404" s="74"/>
      <c r="K404" s="71" t="s">
        <v>475</v>
      </c>
      <c r="L404" s="16"/>
      <c r="M404" s="16"/>
      <c r="N404" s="16"/>
      <c r="O404" s="15">
        <f>+L404+M404-N404</f>
        <v>0</v>
      </c>
      <c r="P404" s="16"/>
      <c r="Q404" s="16"/>
      <c r="R404" s="16"/>
      <c r="S404" s="16"/>
      <c r="T404" s="16"/>
      <c r="U404" s="16"/>
      <c r="V404" s="114"/>
      <c r="W404" s="16"/>
      <c r="X404" s="173"/>
      <c r="Y404" s="88"/>
    </row>
    <row r="405" spans="1:25" ht="22.5" customHeight="1" thickTop="1" thickBot="1" x14ac:dyDescent="0.3">
      <c r="A405" s="14">
        <v>1</v>
      </c>
      <c r="B405" s="74" t="s">
        <v>66</v>
      </c>
      <c r="C405" s="74" t="s">
        <v>77</v>
      </c>
      <c r="D405" s="74" t="s">
        <v>231</v>
      </c>
      <c r="E405" s="74" t="s">
        <v>81</v>
      </c>
      <c r="F405" s="74" t="s">
        <v>70</v>
      </c>
      <c r="G405" s="74"/>
      <c r="H405" s="74"/>
      <c r="I405" s="74"/>
      <c r="J405" s="74"/>
      <c r="K405" s="71" t="s">
        <v>476</v>
      </c>
      <c r="L405" s="16">
        <f>SUM(L406:L437)</f>
        <v>0</v>
      </c>
      <c r="M405" s="16">
        <f t="shared" ref="M405:U405" si="149">SUM(M406:M437)</f>
        <v>0</v>
      </c>
      <c r="N405" s="16">
        <f t="shared" si="149"/>
        <v>0</v>
      </c>
      <c r="O405" s="16">
        <f t="shared" si="149"/>
        <v>0</v>
      </c>
      <c r="P405" s="16">
        <f t="shared" si="149"/>
        <v>0</v>
      </c>
      <c r="Q405" s="16">
        <f t="shared" si="149"/>
        <v>0</v>
      </c>
      <c r="R405" s="16">
        <f t="shared" si="149"/>
        <v>0</v>
      </c>
      <c r="S405" s="16">
        <f t="shared" si="149"/>
        <v>0</v>
      </c>
      <c r="T405" s="16">
        <f t="shared" si="149"/>
        <v>0</v>
      </c>
      <c r="U405" s="16">
        <f t="shared" si="149"/>
        <v>0</v>
      </c>
      <c r="V405" s="114"/>
      <c r="W405" s="16"/>
      <c r="X405" s="173"/>
      <c r="Y405" s="88"/>
    </row>
    <row r="406" spans="1:25" ht="22.5" customHeight="1" thickTop="1" thickBot="1" x14ac:dyDescent="0.3">
      <c r="A406" s="14">
        <v>1</v>
      </c>
      <c r="B406" s="74" t="s">
        <v>66</v>
      </c>
      <c r="C406" s="74" t="s">
        <v>77</v>
      </c>
      <c r="D406" s="74" t="s">
        <v>231</v>
      </c>
      <c r="E406" s="74" t="s">
        <v>81</v>
      </c>
      <c r="F406" s="74" t="s">
        <v>70</v>
      </c>
      <c r="G406" s="74" t="s">
        <v>70</v>
      </c>
      <c r="H406" s="74"/>
      <c r="I406" s="74"/>
      <c r="J406" s="74"/>
      <c r="K406" s="71" t="s">
        <v>477</v>
      </c>
      <c r="L406" s="16"/>
      <c r="M406" s="16"/>
      <c r="N406" s="16"/>
      <c r="O406" s="15">
        <f t="shared" ref="O406:O437" si="150">+L406+M406-N406</f>
        <v>0</v>
      </c>
      <c r="P406" s="16"/>
      <c r="Q406" s="16"/>
      <c r="R406" s="16"/>
      <c r="S406" s="16"/>
      <c r="T406" s="16"/>
      <c r="U406" s="16"/>
      <c r="V406" s="114"/>
      <c r="W406" s="16"/>
      <c r="X406" s="173"/>
      <c r="Y406" s="88"/>
    </row>
    <row r="407" spans="1:25" ht="22.5" customHeight="1" thickTop="1" thickBot="1" x14ac:dyDescent="0.3">
      <c r="A407" s="14">
        <v>1</v>
      </c>
      <c r="B407" s="74" t="s">
        <v>66</v>
      </c>
      <c r="C407" s="74" t="s">
        <v>77</v>
      </c>
      <c r="D407" s="74" t="s">
        <v>231</v>
      </c>
      <c r="E407" s="74" t="s">
        <v>81</v>
      </c>
      <c r="F407" s="74" t="s">
        <v>70</v>
      </c>
      <c r="G407" s="74" t="s">
        <v>81</v>
      </c>
      <c r="H407" s="74"/>
      <c r="I407" s="74"/>
      <c r="J407" s="74"/>
      <c r="K407" s="71" t="s">
        <v>478</v>
      </c>
      <c r="L407" s="16"/>
      <c r="M407" s="16"/>
      <c r="N407" s="16"/>
      <c r="O407" s="15">
        <f t="shared" si="150"/>
        <v>0</v>
      </c>
      <c r="P407" s="16"/>
      <c r="Q407" s="16"/>
      <c r="R407" s="16"/>
      <c r="S407" s="16"/>
      <c r="T407" s="16"/>
      <c r="U407" s="16"/>
      <c r="V407" s="114"/>
      <c r="W407" s="16"/>
      <c r="X407" s="173"/>
      <c r="Y407" s="88"/>
    </row>
    <row r="408" spans="1:25" ht="22.5" customHeight="1" thickTop="1" thickBot="1" x14ac:dyDescent="0.3">
      <c r="A408" s="14">
        <v>1</v>
      </c>
      <c r="B408" s="74" t="s">
        <v>66</v>
      </c>
      <c r="C408" s="74" t="s">
        <v>77</v>
      </c>
      <c r="D408" s="74" t="s">
        <v>231</v>
      </c>
      <c r="E408" s="74" t="s">
        <v>81</v>
      </c>
      <c r="F408" s="74" t="s">
        <v>70</v>
      </c>
      <c r="G408" s="74" t="s">
        <v>155</v>
      </c>
      <c r="H408" s="74"/>
      <c r="I408" s="74"/>
      <c r="J408" s="74"/>
      <c r="K408" s="71" t="s">
        <v>479</v>
      </c>
      <c r="L408" s="16"/>
      <c r="M408" s="16"/>
      <c r="N408" s="16"/>
      <c r="O408" s="15">
        <f t="shared" si="150"/>
        <v>0</v>
      </c>
      <c r="P408" s="16"/>
      <c r="Q408" s="16"/>
      <c r="R408" s="16"/>
      <c r="S408" s="16"/>
      <c r="T408" s="16"/>
      <c r="U408" s="16"/>
      <c r="V408" s="114"/>
      <c r="W408" s="16"/>
      <c r="X408" s="173"/>
      <c r="Y408" s="88"/>
    </row>
    <row r="409" spans="1:25" ht="22.5" customHeight="1" thickTop="1" thickBot="1" x14ac:dyDescent="0.3">
      <c r="A409" s="14">
        <v>1</v>
      </c>
      <c r="B409" s="74" t="s">
        <v>66</v>
      </c>
      <c r="C409" s="74" t="s">
        <v>77</v>
      </c>
      <c r="D409" s="74" t="s">
        <v>231</v>
      </c>
      <c r="E409" s="74" t="s">
        <v>81</v>
      </c>
      <c r="F409" s="74" t="s">
        <v>70</v>
      </c>
      <c r="G409" s="74" t="s">
        <v>163</v>
      </c>
      <c r="H409" s="74"/>
      <c r="I409" s="74"/>
      <c r="J409" s="74"/>
      <c r="K409" s="71" t="s">
        <v>480</v>
      </c>
      <c r="L409" s="16"/>
      <c r="M409" s="16"/>
      <c r="N409" s="16"/>
      <c r="O409" s="15">
        <f t="shared" si="150"/>
        <v>0</v>
      </c>
      <c r="P409" s="16"/>
      <c r="Q409" s="16"/>
      <c r="R409" s="16"/>
      <c r="S409" s="16"/>
      <c r="T409" s="16"/>
      <c r="U409" s="16"/>
      <c r="V409" s="114"/>
      <c r="W409" s="16"/>
      <c r="X409" s="173"/>
      <c r="Y409" s="88"/>
    </row>
    <row r="410" spans="1:25" ht="22.5" customHeight="1" thickTop="1" thickBot="1" x14ac:dyDescent="0.3">
      <c r="A410" s="14">
        <v>1</v>
      </c>
      <c r="B410" s="74" t="s">
        <v>66</v>
      </c>
      <c r="C410" s="74" t="s">
        <v>77</v>
      </c>
      <c r="D410" s="74" t="s">
        <v>231</v>
      </c>
      <c r="E410" s="74" t="s">
        <v>81</v>
      </c>
      <c r="F410" s="74" t="s">
        <v>70</v>
      </c>
      <c r="G410" s="74" t="s">
        <v>93</v>
      </c>
      <c r="H410" s="74"/>
      <c r="I410" s="74"/>
      <c r="J410" s="74"/>
      <c r="K410" s="71" t="s">
        <v>481</v>
      </c>
      <c r="L410" s="16"/>
      <c r="M410" s="16"/>
      <c r="N410" s="16"/>
      <c r="O410" s="15">
        <f t="shared" si="150"/>
        <v>0</v>
      </c>
      <c r="P410" s="16"/>
      <c r="Q410" s="16"/>
      <c r="R410" s="16"/>
      <c r="S410" s="16"/>
      <c r="T410" s="16"/>
      <c r="U410" s="16"/>
      <c r="V410" s="114"/>
      <c r="W410" s="16"/>
      <c r="X410" s="173"/>
      <c r="Y410" s="88"/>
    </row>
    <row r="411" spans="1:25" ht="22.5" customHeight="1" thickTop="1" thickBot="1" x14ac:dyDescent="0.3">
      <c r="A411" s="14">
        <v>1</v>
      </c>
      <c r="B411" s="74" t="s">
        <v>66</v>
      </c>
      <c r="C411" s="74" t="s">
        <v>77</v>
      </c>
      <c r="D411" s="74" t="s">
        <v>231</v>
      </c>
      <c r="E411" s="74" t="s">
        <v>81</v>
      </c>
      <c r="F411" s="74" t="s">
        <v>70</v>
      </c>
      <c r="G411" s="74" t="s">
        <v>211</v>
      </c>
      <c r="H411" s="74"/>
      <c r="I411" s="74"/>
      <c r="J411" s="74"/>
      <c r="K411" s="71" t="s">
        <v>482</v>
      </c>
      <c r="L411" s="16"/>
      <c r="M411" s="16"/>
      <c r="N411" s="16"/>
      <c r="O411" s="15">
        <f t="shared" si="150"/>
        <v>0</v>
      </c>
      <c r="P411" s="16"/>
      <c r="Q411" s="16"/>
      <c r="R411" s="16"/>
      <c r="S411" s="16"/>
      <c r="T411" s="16"/>
      <c r="U411" s="16"/>
      <c r="V411" s="114"/>
      <c r="W411" s="16"/>
      <c r="X411" s="173"/>
      <c r="Y411" s="88"/>
    </row>
    <row r="412" spans="1:25" ht="22.5" customHeight="1" thickTop="1" thickBot="1" x14ac:dyDescent="0.3">
      <c r="A412" s="14">
        <v>1</v>
      </c>
      <c r="B412" s="74" t="s">
        <v>66</v>
      </c>
      <c r="C412" s="74" t="s">
        <v>77</v>
      </c>
      <c r="D412" s="74" t="s">
        <v>231</v>
      </c>
      <c r="E412" s="74" t="s">
        <v>81</v>
      </c>
      <c r="F412" s="74" t="s">
        <v>70</v>
      </c>
      <c r="G412" s="74" t="s">
        <v>216</v>
      </c>
      <c r="H412" s="74"/>
      <c r="I412" s="74"/>
      <c r="J412" s="74"/>
      <c r="K412" s="71" t="s">
        <v>483</v>
      </c>
      <c r="L412" s="16"/>
      <c r="M412" s="16"/>
      <c r="N412" s="16"/>
      <c r="O412" s="15">
        <f t="shared" si="150"/>
        <v>0</v>
      </c>
      <c r="P412" s="16"/>
      <c r="Q412" s="16"/>
      <c r="R412" s="16"/>
      <c r="S412" s="16"/>
      <c r="T412" s="16"/>
      <c r="U412" s="16"/>
      <c r="V412" s="114"/>
      <c r="W412" s="16"/>
      <c r="X412" s="173"/>
      <c r="Y412" s="88"/>
    </row>
    <row r="413" spans="1:25" ht="22.5" customHeight="1" thickTop="1" thickBot="1" x14ac:dyDescent="0.3">
      <c r="A413" s="14">
        <v>1</v>
      </c>
      <c r="B413" s="74" t="s">
        <v>66</v>
      </c>
      <c r="C413" s="74" t="s">
        <v>77</v>
      </c>
      <c r="D413" s="74" t="s">
        <v>231</v>
      </c>
      <c r="E413" s="74" t="s">
        <v>81</v>
      </c>
      <c r="F413" s="74" t="s">
        <v>70</v>
      </c>
      <c r="G413" s="74" t="s">
        <v>221</v>
      </c>
      <c r="H413" s="74"/>
      <c r="I413" s="74"/>
      <c r="J413" s="74"/>
      <c r="K413" s="71" t="s">
        <v>484</v>
      </c>
      <c r="L413" s="16"/>
      <c r="M413" s="16"/>
      <c r="N413" s="16"/>
      <c r="O413" s="15">
        <f t="shared" si="150"/>
        <v>0</v>
      </c>
      <c r="P413" s="16"/>
      <c r="Q413" s="16"/>
      <c r="R413" s="16"/>
      <c r="S413" s="16"/>
      <c r="T413" s="16"/>
      <c r="U413" s="16"/>
      <c r="V413" s="114"/>
      <c r="W413" s="16"/>
      <c r="X413" s="173"/>
      <c r="Y413" s="88"/>
    </row>
    <row r="414" spans="1:25" ht="22.5" customHeight="1" thickTop="1" thickBot="1" x14ac:dyDescent="0.3">
      <c r="A414" s="14">
        <v>1</v>
      </c>
      <c r="B414" s="74" t="s">
        <v>66</v>
      </c>
      <c r="C414" s="74" t="s">
        <v>77</v>
      </c>
      <c r="D414" s="74" t="s">
        <v>231</v>
      </c>
      <c r="E414" s="74" t="s">
        <v>81</v>
      </c>
      <c r="F414" s="74" t="s">
        <v>70</v>
      </c>
      <c r="G414" s="74" t="s">
        <v>226</v>
      </c>
      <c r="H414" s="74"/>
      <c r="I414" s="74"/>
      <c r="J414" s="74"/>
      <c r="K414" s="71" t="s">
        <v>485</v>
      </c>
      <c r="L414" s="16"/>
      <c r="M414" s="16"/>
      <c r="N414" s="16"/>
      <c r="O414" s="15">
        <f t="shared" si="150"/>
        <v>0</v>
      </c>
      <c r="P414" s="16"/>
      <c r="Q414" s="16"/>
      <c r="R414" s="16"/>
      <c r="S414" s="16"/>
      <c r="T414" s="16"/>
      <c r="U414" s="16"/>
      <c r="V414" s="114"/>
      <c r="W414" s="16"/>
      <c r="X414" s="173"/>
      <c r="Y414" s="88"/>
    </row>
    <row r="415" spans="1:25" ht="22.5" customHeight="1" thickTop="1" thickBot="1" x14ac:dyDescent="0.3">
      <c r="A415" s="14">
        <v>1</v>
      </c>
      <c r="B415" s="74" t="s">
        <v>66</v>
      </c>
      <c r="C415" s="74" t="s">
        <v>77</v>
      </c>
      <c r="D415" s="74" t="s">
        <v>231</v>
      </c>
      <c r="E415" s="74" t="s">
        <v>81</v>
      </c>
      <c r="F415" s="74" t="s">
        <v>70</v>
      </c>
      <c r="G415" s="74" t="s">
        <v>231</v>
      </c>
      <c r="H415" s="74"/>
      <c r="I415" s="74"/>
      <c r="J415" s="74"/>
      <c r="K415" s="71" t="s">
        <v>486</v>
      </c>
      <c r="L415" s="16"/>
      <c r="M415" s="16"/>
      <c r="N415" s="16"/>
      <c r="O415" s="15">
        <f t="shared" si="150"/>
        <v>0</v>
      </c>
      <c r="P415" s="16"/>
      <c r="Q415" s="16"/>
      <c r="R415" s="16"/>
      <c r="S415" s="16"/>
      <c r="T415" s="16"/>
      <c r="U415" s="16"/>
      <c r="V415" s="114"/>
      <c r="W415" s="16"/>
      <c r="X415" s="173"/>
      <c r="Y415" s="88"/>
    </row>
    <row r="416" spans="1:25" ht="22.5" customHeight="1" thickTop="1" thickBot="1" x14ac:dyDescent="0.3">
      <c r="A416" s="14">
        <v>1</v>
      </c>
      <c r="B416" s="74" t="s">
        <v>66</v>
      </c>
      <c r="C416" s="74" t="s">
        <v>77</v>
      </c>
      <c r="D416" s="74" t="s">
        <v>231</v>
      </c>
      <c r="E416" s="74" t="s">
        <v>81</v>
      </c>
      <c r="F416" s="74" t="s">
        <v>70</v>
      </c>
      <c r="G416" s="74" t="s">
        <v>381</v>
      </c>
      <c r="H416" s="74"/>
      <c r="I416" s="74"/>
      <c r="J416" s="74"/>
      <c r="K416" s="71" t="s">
        <v>487</v>
      </c>
      <c r="L416" s="16"/>
      <c r="M416" s="16"/>
      <c r="N416" s="16"/>
      <c r="O416" s="15">
        <f t="shared" si="150"/>
        <v>0</v>
      </c>
      <c r="P416" s="16"/>
      <c r="Q416" s="16"/>
      <c r="R416" s="16"/>
      <c r="S416" s="16"/>
      <c r="T416" s="16"/>
      <c r="U416" s="16"/>
      <c r="V416" s="114"/>
      <c r="W416" s="16"/>
      <c r="X416" s="173"/>
      <c r="Y416" s="88"/>
    </row>
    <row r="417" spans="1:25" ht="22.5" customHeight="1" thickTop="1" thickBot="1" x14ac:dyDescent="0.3">
      <c r="A417" s="14">
        <v>1</v>
      </c>
      <c r="B417" s="74" t="s">
        <v>66</v>
      </c>
      <c r="C417" s="74" t="s">
        <v>77</v>
      </c>
      <c r="D417" s="74" t="s">
        <v>231</v>
      </c>
      <c r="E417" s="74" t="s">
        <v>81</v>
      </c>
      <c r="F417" s="74" t="s">
        <v>70</v>
      </c>
      <c r="G417" s="74" t="s">
        <v>383</v>
      </c>
      <c r="H417" s="74"/>
      <c r="I417" s="74"/>
      <c r="J417" s="74"/>
      <c r="K417" s="71" t="s">
        <v>488</v>
      </c>
      <c r="L417" s="16"/>
      <c r="M417" s="16"/>
      <c r="N417" s="16"/>
      <c r="O417" s="15">
        <f t="shared" si="150"/>
        <v>0</v>
      </c>
      <c r="P417" s="16"/>
      <c r="Q417" s="16"/>
      <c r="R417" s="16"/>
      <c r="S417" s="16"/>
      <c r="T417" s="16"/>
      <c r="U417" s="16"/>
      <c r="V417" s="114"/>
      <c r="W417" s="16"/>
      <c r="X417" s="173"/>
      <c r="Y417" s="88"/>
    </row>
    <row r="418" spans="1:25" ht="22.5" customHeight="1" thickTop="1" thickBot="1" x14ac:dyDescent="0.3">
      <c r="A418" s="14">
        <v>1</v>
      </c>
      <c r="B418" s="74" t="s">
        <v>66</v>
      </c>
      <c r="C418" s="74" t="s">
        <v>77</v>
      </c>
      <c r="D418" s="74" t="s">
        <v>231</v>
      </c>
      <c r="E418" s="74" t="s">
        <v>81</v>
      </c>
      <c r="F418" s="74" t="s">
        <v>70</v>
      </c>
      <c r="G418" s="74" t="s">
        <v>172</v>
      </c>
      <c r="H418" s="74"/>
      <c r="I418" s="74"/>
      <c r="J418" s="74"/>
      <c r="K418" s="71" t="s">
        <v>489</v>
      </c>
      <c r="L418" s="16"/>
      <c r="M418" s="16"/>
      <c r="N418" s="16"/>
      <c r="O418" s="15">
        <f t="shared" si="150"/>
        <v>0</v>
      </c>
      <c r="P418" s="16"/>
      <c r="Q418" s="16"/>
      <c r="R418" s="16"/>
      <c r="S418" s="16"/>
      <c r="T418" s="16"/>
      <c r="U418" s="16"/>
      <c r="V418" s="114"/>
      <c r="W418" s="16"/>
      <c r="X418" s="173"/>
      <c r="Y418" s="88"/>
    </row>
    <row r="419" spans="1:25" ht="22.5" customHeight="1" thickTop="1" thickBot="1" x14ac:dyDescent="0.3">
      <c r="A419" s="14">
        <v>1</v>
      </c>
      <c r="B419" s="74" t="s">
        <v>66</v>
      </c>
      <c r="C419" s="74" t="s">
        <v>77</v>
      </c>
      <c r="D419" s="74" t="s">
        <v>231</v>
      </c>
      <c r="E419" s="74" t="s">
        <v>81</v>
      </c>
      <c r="F419" s="74" t="s">
        <v>70</v>
      </c>
      <c r="G419" s="74" t="s">
        <v>244</v>
      </c>
      <c r="H419" s="74"/>
      <c r="I419" s="74"/>
      <c r="J419" s="74"/>
      <c r="K419" s="71" t="s">
        <v>490</v>
      </c>
      <c r="L419" s="16"/>
      <c r="M419" s="16"/>
      <c r="N419" s="16"/>
      <c r="O419" s="15">
        <f t="shared" si="150"/>
        <v>0</v>
      </c>
      <c r="P419" s="16"/>
      <c r="Q419" s="16"/>
      <c r="R419" s="16"/>
      <c r="S419" s="16"/>
      <c r="T419" s="16"/>
      <c r="U419" s="16"/>
      <c r="V419" s="114"/>
      <c r="W419" s="16"/>
      <c r="X419" s="173"/>
      <c r="Y419" s="88"/>
    </row>
    <row r="420" spans="1:25" ht="22.5" customHeight="1" thickTop="1" thickBot="1" x14ac:dyDescent="0.3">
      <c r="A420" s="14">
        <v>1</v>
      </c>
      <c r="B420" s="74" t="s">
        <v>66</v>
      </c>
      <c r="C420" s="74" t="s">
        <v>77</v>
      </c>
      <c r="D420" s="74" t="s">
        <v>231</v>
      </c>
      <c r="E420" s="74" t="s">
        <v>81</v>
      </c>
      <c r="F420" s="74" t="s">
        <v>70</v>
      </c>
      <c r="G420" s="74" t="s">
        <v>387</v>
      </c>
      <c r="H420" s="74"/>
      <c r="I420" s="74"/>
      <c r="J420" s="74"/>
      <c r="K420" s="71" t="s">
        <v>491</v>
      </c>
      <c r="L420" s="16"/>
      <c r="M420" s="16"/>
      <c r="N420" s="16"/>
      <c r="O420" s="15">
        <f t="shared" si="150"/>
        <v>0</v>
      </c>
      <c r="P420" s="16"/>
      <c r="Q420" s="16"/>
      <c r="R420" s="16"/>
      <c r="S420" s="16"/>
      <c r="T420" s="16"/>
      <c r="U420" s="16"/>
      <c r="V420" s="114"/>
      <c r="W420" s="16"/>
      <c r="X420" s="173"/>
      <c r="Y420" s="88"/>
    </row>
    <row r="421" spans="1:25" ht="22.5" customHeight="1" thickTop="1" thickBot="1" x14ac:dyDescent="0.3">
      <c r="A421" s="14">
        <v>1</v>
      </c>
      <c r="B421" s="74" t="s">
        <v>66</v>
      </c>
      <c r="C421" s="74" t="s">
        <v>77</v>
      </c>
      <c r="D421" s="74" t="s">
        <v>231</v>
      </c>
      <c r="E421" s="74" t="s">
        <v>81</v>
      </c>
      <c r="F421" s="74" t="s">
        <v>70</v>
      </c>
      <c r="G421" s="74" t="s">
        <v>389</v>
      </c>
      <c r="H421" s="74"/>
      <c r="I421" s="74"/>
      <c r="J421" s="74"/>
      <c r="K421" s="71" t="s">
        <v>492</v>
      </c>
      <c r="L421" s="16"/>
      <c r="M421" s="16"/>
      <c r="N421" s="16"/>
      <c r="O421" s="15">
        <f t="shared" si="150"/>
        <v>0</v>
      </c>
      <c r="P421" s="16"/>
      <c r="Q421" s="16"/>
      <c r="R421" s="16"/>
      <c r="S421" s="16"/>
      <c r="T421" s="16"/>
      <c r="U421" s="16"/>
      <c r="V421" s="114"/>
      <c r="W421" s="16"/>
      <c r="X421" s="173"/>
      <c r="Y421" s="88"/>
    </row>
    <row r="422" spans="1:25" ht="22.5" customHeight="1" thickTop="1" thickBot="1" x14ac:dyDescent="0.3">
      <c r="A422" s="14">
        <v>1</v>
      </c>
      <c r="B422" s="74" t="s">
        <v>66</v>
      </c>
      <c r="C422" s="74" t="s">
        <v>77</v>
      </c>
      <c r="D422" s="74" t="s">
        <v>231</v>
      </c>
      <c r="E422" s="74" t="s">
        <v>81</v>
      </c>
      <c r="F422" s="74" t="s">
        <v>70</v>
      </c>
      <c r="G422" s="74" t="s">
        <v>391</v>
      </c>
      <c r="H422" s="74"/>
      <c r="I422" s="74"/>
      <c r="J422" s="74"/>
      <c r="K422" s="71" t="s">
        <v>493</v>
      </c>
      <c r="L422" s="16"/>
      <c r="M422" s="16"/>
      <c r="N422" s="16"/>
      <c r="O422" s="15">
        <f t="shared" si="150"/>
        <v>0</v>
      </c>
      <c r="P422" s="16"/>
      <c r="Q422" s="16"/>
      <c r="R422" s="16"/>
      <c r="S422" s="16"/>
      <c r="T422" s="16"/>
      <c r="U422" s="16"/>
      <c r="V422" s="114"/>
      <c r="W422" s="16"/>
      <c r="X422" s="173"/>
      <c r="Y422" s="88"/>
    </row>
    <row r="423" spans="1:25" ht="22.5" customHeight="1" thickTop="1" thickBot="1" x14ac:dyDescent="0.3">
      <c r="A423" s="14">
        <v>1</v>
      </c>
      <c r="B423" s="74" t="s">
        <v>66</v>
      </c>
      <c r="C423" s="74" t="s">
        <v>77</v>
      </c>
      <c r="D423" s="74" t="s">
        <v>231</v>
      </c>
      <c r="E423" s="74" t="s">
        <v>81</v>
      </c>
      <c r="F423" s="74" t="s">
        <v>70</v>
      </c>
      <c r="G423" s="74" t="s">
        <v>393</v>
      </c>
      <c r="H423" s="74"/>
      <c r="I423" s="74"/>
      <c r="J423" s="74"/>
      <c r="K423" s="71" t="s">
        <v>494</v>
      </c>
      <c r="L423" s="16"/>
      <c r="M423" s="16"/>
      <c r="N423" s="16"/>
      <c r="O423" s="15">
        <f t="shared" si="150"/>
        <v>0</v>
      </c>
      <c r="P423" s="16"/>
      <c r="Q423" s="16"/>
      <c r="R423" s="16"/>
      <c r="S423" s="16"/>
      <c r="T423" s="16"/>
      <c r="U423" s="16"/>
      <c r="V423" s="114"/>
      <c r="W423" s="16"/>
      <c r="X423" s="173"/>
      <c r="Y423" s="88"/>
    </row>
    <row r="424" spans="1:25" ht="22.5" customHeight="1" thickTop="1" thickBot="1" x14ac:dyDescent="0.3">
      <c r="A424" s="14">
        <v>1</v>
      </c>
      <c r="B424" s="74" t="s">
        <v>66</v>
      </c>
      <c r="C424" s="74" t="s">
        <v>77</v>
      </c>
      <c r="D424" s="74" t="s">
        <v>231</v>
      </c>
      <c r="E424" s="74" t="s">
        <v>81</v>
      </c>
      <c r="F424" s="74" t="s">
        <v>70</v>
      </c>
      <c r="G424" s="74" t="s">
        <v>395</v>
      </c>
      <c r="H424" s="74"/>
      <c r="I424" s="74"/>
      <c r="J424" s="74"/>
      <c r="K424" s="71" t="s">
        <v>495</v>
      </c>
      <c r="L424" s="16"/>
      <c r="M424" s="16"/>
      <c r="N424" s="16"/>
      <c r="O424" s="15">
        <f t="shared" si="150"/>
        <v>0</v>
      </c>
      <c r="P424" s="16"/>
      <c r="Q424" s="16"/>
      <c r="R424" s="16"/>
      <c r="S424" s="16"/>
      <c r="T424" s="16"/>
      <c r="U424" s="16"/>
      <c r="V424" s="114"/>
      <c r="W424" s="16"/>
      <c r="X424" s="173"/>
      <c r="Y424" s="88"/>
    </row>
    <row r="425" spans="1:25" ht="22.5" customHeight="1" thickTop="1" thickBot="1" x14ac:dyDescent="0.3">
      <c r="A425" s="14">
        <v>1</v>
      </c>
      <c r="B425" s="74" t="s">
        <v>66</v>
      </c>
      <c r="C425" s="74" t="s">
        <v>77</v>
      </c>
      <c r="D425" s="74" t="s">
        <v>231</v>
      </c>
      <c r="E425" s="74" t="s">
        <v>81</v>
      </c>
      <c r="F425" s="74" t="s">
        <v>70</v>
      </c>
      <c r="G425" s="74" t="s">
        <v>397</v>
      </c>
      <c r="H425" s="74"/>
      <c r="I425" s="74"/>
      <c r="J425" s="74"/>
      <c r="K425" s="71" t="s">
        <v>496</v>
      </c>
      <c r="L425" s="16"/>
      <c r="M425" s="16"/>
      <c r="N425" s="16"/>
      <c r="O425" s="15">
        <f t="shared" si="150"/>
        <v>0</v>
      </c>
      <c r="P425" s="16"/>
      <c r="Q425" s="16"/>
      <c r="R425" s="16"/>
      <c r="S425" s="16"/>
      <c r="T425" s="16"/>
      <c r="U425" s="16"/>
      <c r="V425" s="114"/>
      <c r="W425" s="16"/>
      <c r="X425" s="173"/>
      <c r="Y425" s="88"/>
    </row>
    <row r="426" spans="1:25" ht="22.5" customHeight="1" thickTop="1" thickBot="1" x14ac:dyDescent="0.3">
      <c r="A426" s="14">
        <v>1</v>
      </c>
      <c r="B426" s="74" t="s">
        <v>66</v>
      </c>
      <c r="C426" s="74" t="s">
        <v>77</v>
      </c>
      <c r="D426" s="74" t="s">
        <v>231</v>
      </c>
      <c r="E426" s="74" t="s">
        <v>81</v>
      </c>
      <c r="F426" s="74" t="s">
        <v>70</v>
      </c>
      <c r="G426" s="74" t="s">
        <v>399</v>
      </c>
      <c r="H426" s="74"/>
      <c r="I426" s="74"/>
      <c r="J426" s="74"/>
      <c r="K426" s="71" t="s">
        <v>497</v>
      </c>
      <c r="L426" s="16"/>
      <c r="M426" s="16"/>
      <c r="N426" s="16"/>
      <c r="O426" s="15">
        <f t="shared" si="150"/>
        <v>0</v>
      </c>
      <c r="P426" s="16"/>
      <c r="Q426" s="16"/>
      <c r="R426" s="16"/>
      <c r="S426" s="16"/>
      <c r="T426" s="16"/>
      <c r="U426" s="16"/>
      <c r="V426" s="114"/>
      <c r="W426" s="16"/>
      <c r="X426" s="173"/>
      <c r="Y426" s="88"/>
    </row>
    <row r="427" spans="1:25" ht="22.5" customHeight="1" thickTop="1" thickBot="1" x14ac:dyDescent="0.3">
      <c r="A427" s="14">
        <v>1</v>
      </c>
      <c r="B427" s="74" t="s">
        <v>66</v>
      </c>
      <c r="C427" s="74" t="s">
        <v>77</v>
      </c>
      <c r="D427" s="74" t="s">
        <v>231</v>
      </c>
      <c r="E427" s="74" t="s">
        <v>81</v>
      </c>
      <c r="F427" s="74" t="s">
        <v>70</v>
      </c>
      <c r="G427" s="74" t="s">
        <v>177</v>
      </c>
      <c r="H427" s="74"/>
      <c r="I427" s="74"/>
      <c r="J427" s="74"/>
      <c r="K427" s="71" t="s">
        <v>498</v>
      </c>
      <c r="L427" s="16"/>
      <c r="M427" s="16"/>
      <c r="N427" s="16"/>
      <c r="O427" s="15">
        <f t="shared" si="150"/>
        <v>0</v>
      </c>
      <c r="P427" s="16"/>
      <c r="Q427" s="16"/>
      <c r="R427" s="16"/>
      <c r="S427" s="16"/>
      <c r="T427" s="16"/>
      <c r="U427" s="16"/>
      <c r="V427" s="114"/>
      <c r="W427" s="16"/>
      <c r="X427" s="173"/>
      <c r="Y427" s="88"/>
    </row>
    <row r="428" spans="1:25" ht="22.5" customHeight="1" thickTop="1" thickBot="1" x14ac:dyDescent="0.3">
      <c r="A428" s="14">
        <v>1</v>
      </c>
      <c r="B428" s="74" t="s">
        <v>66</v>
      </c>
      <c r="C428" s="74" t="s">
        <v>77</v>
      </c>
      <c r="D428" s="74" t="s">
        <v>231</v>
      </c>
      <c r="E428" s="74" t="s">
        <v>81</v>
      </c>
      <c r="F428" s="74" t="s">
        <v>70</v>
      </c>
      <c r="G428" s="74" t="s">
        <v>402</v>
      </c>
      <c r="H428" s="74"/>
      <c r="I428" s="74"/>
      <c r="J428" s="74"/>
      <c r="K428" s="71" t="s">
        <v>499</v>
      </c>
      <c r="L428" s="16"/>
      <c r="M428" s="16"/>
      <c r="N428" s="16"/>
      <c r="O428" s="15">
        <f t="shared" si="150"/>
        <v>0</v>
      </c>
      <c r="P428" s="16"/>
      <c r="Q428" s="16"/>
      <c r="R428" s="16"/>
      <c r="S428" s="16"/>
      <c r="T428" s="16"/>
      <c r="U428" s="16"/>
      <c r="V428" s="114"/>
      <c r="W428" s="16"/>
      <c r="X428" s="173"/>
      <c r="Y428" s="88"/>
    </row>
    <row r="429" spans="1:25" ht="22.5" customHeight="1" thickTop="1" thickBot="1" x14ac:dyDescent="0.3">
      <c r="A429" s="14">
        <v>1</v>
      </c>
      <c r="B429" s="74" t="s">
        <v>66</v>
      </c>
      <c r="C429" s="74" t="s">
        <v>77</v>
      </c>
      <c r="D429" s="74" t="s">
        <v>231</v>
      </c>
      <c r="E429" s="74" t="s">
        <v>81</v>
      </c>
      <c r="F429" s="74" t="s">
        <v>70</v>
      </c>
      <c r="G429" s="74" t="s">
        <v>404</v>
      </c>
      <c r="H429" s="74"/>
      <c r="I429" s="74"/>
      <c r="J429" s="74"/>
      <c r="K429" s="71" t="s">
        <v>500</v>
      </c>
      <c r="L429" s="16"/>
      <c r="M429" s="16"/>
      <c r="N429" s="16"/>
      <c r="O429" s="15">
        <f t="shared" si="150"/>
        <v>0</v>
      </c>
      <c r="P429" s="16"/>
      <c r="Q429" s="16"/>
      <c r="R429" s="16"/>
      <c r="S429" s="16"/>
      <c r="T429" s="16"/>
      <c r="U429" s="16"/>
      <c r="V429" s="114"/>
      <c r="W429" s="16"/>
      <c r="X429" s="173"/>
      <c r="Y429" s="88"/>
    </row>
    <row r="430" spans="1:25" ht="22.5" customHeight="1" thickTop="1" thickBot="1" x14ac:dyDescent="0.3">
      <c r="A430" s="14">
        <v>1</v>
      </c>
      <c r="B430" s="74" t="s">
        <v>66</v>
      </c>
      <c r="C430" s="74" t="s">
        <v>77</v>
      </c>
      <c r="D430" s="74" t="s">
        <v>231</v>
      </c>
      <c r="E430" s="74" t="s">
        <v>81</v>
      </c>
      <c r="F430" s="74" t="s">
        <v>70</v>
      </c>
      <c r="G430" s="74" t="s">
        <v>406</v>
      </c>
      <c r="H430" s="74"/>
      <c r="I430" s="74"/>
      <c r="J430" s="74"/>
      <c r="K430" s="71" t="s">
        <v>501</v>
      </c>
      <c r="L430" s="16"/>
      <c r="M430" s="16"/>
      <c r="N430" s="16"/>
      <c r="O430" s="15">
        <f t="shared" si="150"/>
        <v>0</v>
      </c>
      <c r="P430" s="16"/>
      <c r="Q430" s="16"/>
      <c r="R430" s="16"/>
      <c r="S430" s="16"/>
      <c r="T430" s="16"/>
      <c r="U430" s="16"/>
      <c r="V430" s="114"/>
      <c r="W430" s="16"/>
      <c r="X430" s="173"/>
      <c r="Y430" s="88"/>
    </row>
    <row r="431" spans="1:25" ht="22.5" customHeight="1" thickTop="1" thickBot="1" x14ac:dyDescent="0.3">
      <c r="A431" s="14">
        <v>1</v>
      </c>
      <c r="B431" s="74" t="s">
        <v>66</v>
      </c>
      <c r="C431" s="74" t="s">
        <v>77</v>
      </c>
      <c r="D431" s="74" t="s">
        <v>231</v>
      </c>
      <c r="E431" s="74" t="s">
        <v>81</v>
      </c>
      <c r="F431" s="74" t="s">
        <v>70</v>
      </c>
      <c r="G431" s="74" t="s">
        <v>408</v>
      </c>
      <c r="H431" s="74"/>
      <c r="I431" s="74"/>
      <c r="J431" s="74"/>
      <c r="K431" s="71" t="s">
        <v>502</v>
      </c>
      <c r="L431" s="16"/>
      <c r="M431" s="16"/>
      <c r="N431" s="16"/>
      <c r="O431" s="15">
        <f t="shared" si="150"/>
        <v>0</v>
      </c>
      <c r="P431" s="16"/>
      <c r="Q431" s="16"/>
      <c r="R431" s="16"/>
      <c r="S431" s="16"/>
      <c r="T431" s="16"/>
      <c r="U431" s="16"/>
      <c r="V431" s="114"/>
      <c r="W431" s="16"/>
      <c r="X431" s="173"/>
      <c r="Y431" s="88"/>
    </row>
    <row r="432" spans="1:25" ht="22.5" customHeight="1" thickTop="1" thickBot="1" x14ac:dyDescent="0.3">
      <c r="A432" s="14">
        <v>1</v>
      </c>
      <c r="B432" s="74" t="s">
        <v>66</v>
      </c>
      <c r="C432" s="74" t="s">
        <v>77</v>
      </c>
      <c r="D432" s="74" t="s">
        <v>231</v>
      </c>
      <c r="E432" s="74" t="s">
        <v>81</v>
      </c>
      <c r="F432" s="74" t="s">
        <v>70</v>
      </c>
      <c r="G432" s="74" t="s">
        <v>410</v>
      </c>
      <c r="H432" s="74"/>
      <c r="I432" s="74"/>
      <c r="J432" s="74"/>
      <c r="K432" s="71" t="s">
        <v>503</v>
      </c>
      <c r="L432" s="16"/>
      <c r="M432" s="16"/>
      <c r="N432" s="16"/>
      <c r="O432" s="15">
        <f t="shared" si="150"/>
        <v>0</v>
      </c>
      <c r="P432" s="16"/>
      <c r="Q432" s="16"/>
      <c r="R432" s="16"/>
      <c r="S432" s="16"/>
      <c r="T432" s="16"/>
      <c r="U432" s="16"/>
      <c r="V432" s="114"/>
      <c r="W432" s="16"/>
      <c r="X432" s="173"/>
      <c r="Y432" s="88"/>
    </row>
    <row r="433" spans="1:25" ht="22.5" customHeight="1" thickTop="1" thickBot="1" x14ac:dyDescent="0.3">
      <c r="A433" s="14">
        <v>1</v>
      </c>
      <c r="B433" s="74" t="s">
        <v>66</v>
      </c>
      <c r="C433" s="74" t="s">
        <v>77</v>
      </c>
      <c r="D433" s="74" t="s">
        <v>231</v>
      </c>
      <c r="E433" s="74" t="s">
        <v>81</v>
      </c>
      <c r="F433" s="74" t="s">
        <v>70</v>
      </c>
      <c r="G433" s="74" t="s">
        <v>412</v>
      </c>
      <c r="H433" s="74"/>
      <c r="I433" s="74"/>
      <c r="J433" s="74"/>
      <c r="K433" s="71" t="s">
        <v>504</v>
      </c>
      <c r="L433" s="16"/>
      <c r="M433" s="16"/>
      <c r="N433" s="16"/>
      <c r="O433" s="15">
        <f t="shared" si="150"/>
        <v>0</v>
      </c>
      <c r="P433" s="16"/>
      <c r="Q433" s="16"/>
      <c r="R433" s="16"/>
      <c r="S433" s="16"/>
      <c r="T433" s="16"/>
      <c r="U433" s="16"/>
      <c r="V433" s="114"/>
      <c r="W433" s="16"/>
      <c r="X433" s="173"/>
      <c r="Y433" s="88"/>
    </row>
    <row r="434" spans="1:25" ht="22.5" customHeight="1" thickTop="1" thickBot="1" x14ac:dyDescent="0.3">
      <c r="A434" s="14">
        <v>1</v>
      </c>
      <c r="B434" s="74" t="s">
        <v>66</v>
      </c>
      <c r="C434" s="74" t="s">
        <v>77</v>
      </c>
      <c r="D434" s="74" t="s">
        <v>231</v>
      </c>
      <c r="E434" s="74" t="s">
        <v>81</v>
      </c>
      <c r="F434" s="74" t="s">
        <v>70</v>
      </c>
      <c r="G434" s="74" t="s">
        <v>414</v>
      </c>
      <c r="H434" s="74"/>
      <c r="I434" s="74"/>
      <c r="J434" s="74"/>
      <c r="K434" s="71" t="s">
        <v>505</v>
      </c>
      <c r="L434" s="16"/>
      <c r="M434" s="16"/>
      <c r="N434" s="16"/>
      <c r="O434" s="15">
        <f t="shared" si="150"/>
        <v>0</v>
      </c>
      <c r="P434" s="16"/>
      <c r="Q434" s="16"/>
      <c r="R434" s="16"/>
      <c r="S434" s="16"/>
      <c r="T434" s="16"/>
      <c r="U434" s="16"/>
      <c r="V434" s="114"/>
      <c r="W434" s="16"/>
      <c r="X434" s="173"/>
      <c r="Y434" s="88"/>
    </row>
    <row r="435" spans="1:25" ht="22.5" customHeight="1" thickTop="1" thickBot="1" x14ac:dyDescent="0.3">
      <c r="A435" s="14">
        <v>1</v>
      </c>
      <c r="B435" s="74" t="s">
        <v>66</v>
      </c>
      <c r="C435" s="74" t="s">
        <v>77</v>
      </c>
      <c r="D435" s="74" t="s">
        <v>231</v>
      </c>
      <c r="E435" s="74" t="s">
        <v>81</v>
      </c>
      <c r="F435" s="74" t="s">
        <v>70</v>
      </c>
      <c r="G435" s="74" t="s">
        <v>416</v>
      </c>
      <c r="H435" s="74"/>
      <c r="I435" s="74"/>
      <c r="J435" s="74"/>
      <c r="K435" s="71" t="s">
        <v>506</v>
      </c>
      <c r="L435" s="16"/>
      <c r="M435" s="16"/>
      <c r="N435" s="16"/>
      <c r="O435" s="15">
        <f t="shared" si="150"/>
        <v>0</v>
      </c>
      <c r="P435" s="16"/>
      <c r="Q435" s="16"/>
      <c r="R435" s="16"/>
      <c r="S435" s="16"/>
      <c r="T435" s="16"/>
      <c r="U435" s="16"/>
      <c r="V435" s="114"/>
      <c r="W435" s="16"/>
      <c r="X435" s="173"/>
      <c r="Y435" s="88"/>
    </row>
    <row r="436" spans="1:25" ht="22.5" customHeight="1" thickTop="1" thickBot="1" x14ac:dyDescent="0.3">
      <c r="A436" s="14">
        <v>1</v>
      </c>
      <c r="B436" s="74" t="s">
        <v>66</v>
      </c>
      <c r="C436" s="74" t="s">
        <v>77</v>
      </c>
      <c r="D436" s="74" t="s">
        <v>231</v>
      </c>
      <c r="E436" s="74" t="s">
        <v>81</v>
      </c>
      <c r="F436" s="74" t="s">
        <v>70</v>
      </c>
      <c r="G436" s="74" t="s">
        <v>507</v>
      </c>
      <c r="H436" s="74"/>
      <c r="I436" s="74"/>
      <c r="J436" s="74"/>
      <c r="K436" s="71" t="s">
        <v>508</v>
      </c>
      <c r="L436" s="16"/>
      <c r="M436" s="16"/>
      <c r="N436" s="16"/>
      <c r="O436" s="15">
        <f t="shared" si="150"/>
        <v>0</v>
      </c>
      <c r="P436" s="16"/>
      <c r="Q436" s="16"/>
      <c r="R436" s="16"/>
      <c r="S436" s="16"/>
      <c r="T436" s="16"/>
      <c r="U436" s="16"/>
      <c r="V436" s="114"/>
      <c r="W436" s="16"/>
      <c r="X436" s="173"/>
      <c r="Y436" s="88"/>
    </row>
    <row r="437" spans="1:25" ht="22.5" customHeight="1" thickTop="1" thickBot="1" x14ac:dyDescent="0.3">
      <c r="A437" s="14">
        <v>1</v>
      </c>
      <c r="B437" s="74" t="s">
        <v>66</v>
      </c>
      <c r="C437" s="74" t="s">
        <v>77</v>
      </c>
      <c r="D437" s="74" t="s">
        <v>231</v>
      </c>
      <c r="E437" s="74" t="s">
        <v>81</v>
      </c>
      <c r="F437" s="74" t="s">
        <v>70</v>
      </c>
      <c r="G437" s="74" t="s">
        <v>509</v>
      </c>
      <c r="H437" s="74"/>
      <c r="I437" s="74"/>
      <c r="J437" s="74"/>
      <c r="K437" s="71" t="s">
        <v>510</v>
      </c>
      <c r="L437" s="16"/>
      <c r="M437" s="16"/>
      <c r="N437" s="16"/>
      <c r="O437" s="15">
        <f t="shared" si="150"/>
        <v>0</v>
      </c>
      <c r="P437" s="16"/>
      <c r="Q437" s="16"/>
      <c r="R437" s="16"/>
      <c r="S437" s="16"/>
      <c r="T437" s="16"/>
      <c r="U437" s="16"/>
      <c r="V437" s="114"/>
      <c r="W437" s="16"/>
      <c r="X437" s="173"/>
      <c r="Y437" s="88"/>
    </row>
    <row r="438" spans="1:25" ht="22.5" customHeight="1" thickTop="1" thickBot="1" x14ac:dyDescent="0.3">
      <c r="A438" s="14">
        <v>1</v>
      </c>
      <c r="B438" s="74" t="s">
        <v>66</v>
      </c>
      <c r="C438" s="74" t="s">
        <v>77</v>
      </c>
      <c r="D438" s="74" t="s">
        <v>231</v>
      </c>
      <c r="E438" s="74" t="s">
        <v>81</v>
      </c>
      <c r="F438" s="74" t="s">
        <v>81</v>
      </c>
      <c r="G438" s="74"/>
      <c r="H438" s="74"/>
      <c r="I438" s="74"/>
      <c r="J438" s="74"/>
      <c r="K438" s="71" t="s">
        <v>511</v>
      </c>
      <c r="L438" s="16">
        <f>SUM(L439:L469)</f>
        <v>0</v>
      </c>
      <c r="M438" s="16">
        <f t="shared" ref="M438:U438" si="151">SUM(M439:M469)</f>
        <v>0</v>
      </c>
      <c r="N438" s="16">
        <f t="shared" si="151"/>
        <v>0</v>
      </c>
      <c r="O438" s="16">
        <f t="shared" si="151"/>
        <v>0</v>
      </c>
      <c r="P438" s="16">
        <f t="shared" si="151"/>
        <v>0</v>
      </c>
      <c r="Q438" s="16">
        <f t="shared" si="151"/>
        <v>0</v>
      </c>
      <c r="R438" s="16">
        <f t="shared" si="151"/>
        <v>0</v>
      </c>
      <c r="S438" s="16">
        <f t="shared" si="151"/>
        <v>0</v>
      </c>
      <c r="T438" s="16">
        <f t="shared" si="151"/>
        <v>0</v>
      </c>
      <c r="U438" s="16">
        <f t="shared" si="151"/>
        <v>0</v>
      </c>
      <c r="V438" s="114"/>
      <c r="W438" s="16"/>
      <c r="X438" s="173"/>
      <c r="Y438" s="88"/>
    </row>
    <row r="439" spans="1:25" ht="22.5" customHeight="1" thickTop="1" thickBot="1" x14ac:dyDescent="0.3">
      <c r="A439" s="14">
        <v>1</v>
      </c>
      <c r="B439" s="74" t="s">
        <v>66</v>
      </c>
      <c r="C439" s="74" t="s">
        <v>77</v>
      </c>
      <c r="D439" s="74" t="s">
        <v>231</v>
      </c>
      <c r="E439" s="74" t="s">
        <v>81</v>
      </c>
      <c r="F439" s="74" t="s">
        <v>81</v>
      </c>
      <c r="G439" s="74" t="s">
        <v>70</v>
      </c>
      <c r="H439" s="74"/>
      <c r="I439" s="74"/>
      <c r="J439" s="74"/>
      <c r="K439" s="71" t="s">
        <v>512</v>
      </c>
      <c r="L439" s="16"/>
      <c r="M439" s="16"/>
      <c r="N439" s="16"/>
      <c r="O439" s="15">
        <f t="shared" ref="O439:O469" si="152">+L439+M439-N439</f>
        <v>0</v>
      </c>
      <c r="P439" s="16"/>
      <c r="Q439" s="16"/>
      <c r="R439" s="16"/>
      <c r="S439" s="16"/>
      <c r="T439" s="16"/>
      <c r="U439" s="16"/>
      <c r="V439" s="114"/>
      <c r="W439" s="16"/>
      <c r="X439" s="173"/>
      <c r="Y439" s="88"/>
    </row>
    <row r="440" spans="1:25" ht="22.5" customHeight="1" thickTop="1" thickBot="1" x14ac:dyDescent="0.3">
      <c r="A440" s="14">
        <v>1</v>
      </c>
      <c r="B440" s="74" t="s">
        <v>66</v>
      </c>
      <c r="C440" s="74" t="s">
        <v>77</v>
      </c>
      <c r="D440" s="74" t="s">
        <v>231</v>
      </c>
      <c r="E440" s="74" t="s">
        <v>81</v>
      </c>
      <c r="F440" s="74" t="s">
        <v>81</v>
      </c>
      <c r="G440" s="74" t="s">
        <v>81</v>
      </c>
      <c r="H440" s="74"/>
      <c r="I440" s="74"/>
      <c r="J440" s="74"/>
      <c r="K440" s="71" t="s">
        <v>513</v>
      </c>
      <c r="L440" s="16"/>
      <c r="M440" s="16"/>
      <c r="N440" s="16"/>
      <c r="O440" s="15">
        <f t="shared" si="152"/>
        <v>0</v>
      </c>
      <c r="P440" s="16"/>
      <c r="Q440" s="16"/>
      <c r="R440" s="16"/>
      <c r="S440" s="16"/>
      <c r="T440" s="16"/>
      <c r="U440" s="16"/>
      <c r="V440" s="114"/>
      <c r="W440" s="16"/>
      <c r="X440" s="173"/>
      <c r="Y440" s="88"/>
    </row>
    <row r="441" spans="1:25" ht="22.5" customHeight="1" thickTop="1" thickBot="1" x14ac:dyDescent="0.3">
      <c r="A441" s="14">
        <v>1</v>
      </c>
      <c r="B441" s="74" t="s">
        <v>66</v>
      </c>
      <c r="C441" s="74" t="s">
        <v>77</v>
      </c>
      <c r="D441" s="74" t="s">
        <v>231</v>
      </c>
      <c r="E441" s="74" t="s">
        <v>81</v>
      </c>
      <c r="F441" s="74" t="s">
        <v>81</v>
      </c>
      <c r="G441" s="74" t="s">
        <v>155</v>
      </c>
      <c r="H441" s="74"/>
      <c r="I441" s="74"/>
      <c r="J441" s="74"/>
      <c r="K441" s="71" t="s">
        <v>514</v>
      </c>
      <c r="L441" s="16"/>
      <c r="M441" s="16"/>
      <c r="N441" s="16"/>
      <c r="O441" s="15">
        <f t="shared" si="152"/>
        <v>0</v>
      </c>
      <c r="P441" s="16"/>
      <c r="Q441" s="16"/>
      <c r="R441" s="16"/>
      <c r="S441" s="16"/>
      <c r="T441" s="16"/>
      <c r="U441" s="16"/>
      <c r="V441" s="114"/>
      <c r="W441" s="16"/>
      <c r="X441" s="173"/>
      <c r="Y441" s="88"/>
    </row>
    <row r="442" spans="1:25" ht="22.5" customHeight="1" thickTop="1" thickBot="1" x14ac:dyDescent="0.3">
      <c r="A442" s="14">
        <v>1</v>
      </c>
      <c r="B442" s="74" t="s">
        <v>66</v>
      </c>
      <c r="C442" s="74" t="s">
        <v>77</v>
      </c>
      <c r="D442" s="74" t="s">
        <v>231</v>
      </c>
      <c r="E442" s="74" t="s">
        <v>81</v>
      </c>
      <c r="F442" s="74" t="s">
        <v>81</v>
      </c>
      <c r="G442" s="74" t="s">
        <v>163</v>
      </c>
      <c r="H442" s="74"/>
      <c r="I442" s="74"/>
      <c r="J442" s="74"/>
      <c r="K442" s="71" t="s">
        <v>515</v>
      </c>
      <c r="L442" s="16"/>
      <c r="M442" s="16"/>
      <c r="N442" s="16"/>
      <c r="O442" s="15">
        <f t="shared" si="152"/>
        <v>0</v>
      </c>
      <c r="P442" s="16"/>
      <c r="Q442" s="16"/>
      <c r="R442" s="16"/>
      <c r="S442" s="16"/>
      <c r="T442" s="16"/>
      <c r="U442" s="16"/>
      <c r="V442" s="114"/>
      <c r="W442" s="16"/>
      <c r="X442" s="173"/>
      <c r="Y442" s="88"/>
    </row>
    <row r="443" spans="1:25" ht="22.5" customHeight="1" thickTop="1" thickBot="1" x14ac:dyDescent="0.3">
      <c r="A443" s="14">
        <v>1</v>
      </c>
      <c r="B443" s="74" t="s">
        <v>66</v>
      </c>
      <c r="C443" s="74" t="s">
        <v>77</v>
      </c>
      <c r="D443" s="74" t="s">
        <v>231</v>
      </c>
      <c r="E443" s="74" t="s">
        <v>81</v>
      </c>
      <c r="F443" s="74" t="s">
        <v>81</v>
      </c>
      <c r="G443" s="74" t="s">
        <v>93</v>
      </c>
      <c r="H443" s="74"/>
      <c r="I443" s="74"/>
      <c r="J443" s="74"/>
      <c r="K443" s="71" t="s">
        <v>516</v>
      </c>
      <c r="L443" s="16"/>
      <c r="M443" s="16"/>
      <c r="N443" s="16"/>
      <c r="O443" s="15">
        <f t="shared" si="152"/>
        <v>0</v>
      </c>
      <c r="P443" s="16"/>
      <c r="Q443" s="16"/>
      <c r="R443" s="16"/>
      <c r="S443" s="16"/>
      <c r="T443" s="16"/>
      <c r="U443" s="16"/>
      <c r="V443" s="114"/>
      <c r="W443" s="16"/>
      <c r="X443" s="173"/>
      <c r="Y443" s="88"/>
    </row>
    <row r="444" spans="1:25" ht="22.5" customHeight="1" thickTop="1" thickBot="1" x14ac:dyDescent="0.3">
      <c r="A444" s="14">
        <v>1</v>
      </c>
      <c r="B444" s="74" t="s">
        <v>66</v>
      </c>
      <c r="C444" s="74" t="s">
        <v>77</v>
      </c>
      <c r="D444" s="74" t="s">
        <v>231</v>
      </c>
      <c r="E444" s="74" t="s">
        <v>81</v>
      </c>
      <c r="F444" s="74" t="s">
        <v>81</v>
      </c>
      <c r="G444" s="74" t="s">
        <v>211</v>
      </c>
      <c r="H444" s="74"/>
      <c r="I444" s="74"/>
      <c r="J444" s="74"/>
      <c r="K444" s="71" t="s">
        <v>517</v>
      </c>
      <c r="L444" s="16"/>
      <c r="M444" s="16"/>
      <c r="N444" s="16"/>
      <c r="O444" s="15">
        <f t="shared" si="152"/>
        <v>0</v>
      </c>
      <c r="P444" s="16"/>
      <c r="Q444" s="16"/>
      <c r="R444" s="16"/>
      <c r="S444" s="16"/>
      <c r="T444" s="16"/>
      <c r="U444" s="16"/>
      <c r="V444" s="114"/>
      <c r="W444" s="16"/>
      <c r="X444" s="173"/>
      <c r="Y444" s="88"/>
    </row>
    <row r="445" spans="1:25" ht="22.5" customHeight="1" thickTop="1" thickBot="1" x14ac:dyDescent="0.3">
      <c r="A445" s="14">
        <v>1</v>
      </c>
      <c r="B445" s="74" t="s">
        <v>66</v>
      </c>
      <c r="C445" s="74" t="s">
        <v>77</v>
      </c>
      <c r="D445" s="74" t="s">
        <v>231</v>
      </c>
      <c r="E445" s="74" t="s">
        <v>81</v>
      </c>
      <c r="F445" s="74" t="s">
        <v>81</v>
      </c>
      <c r="G445" s="74" t="s">
        <v>216</v>
      </c>
      <c r="H445" s="74"/>
      <c r="I445" s="74"/>
      <c r="J445" s="74"/>
      <c r="K445" s="71" t="s">
        <v>518</v>
      </c>
      <c r="L445" s="16"/>
      <c r="M445" s="16"/>
      <c r="N445" s="16"/>
      <c r="O445" s="15">
        <f t="shared" si="152"/>
        <v>0</v>
      </c>
      <c r="P445" s="16"/>
      <c r="Q445" s="16"/>
      <c r="R445" s="16"/>
      <c r="S445" s="16"/>
      <c r="T445" s="16"/>
      <c r="U445" s="16"/>
      <c r="V445" s="114"/>
      <c r="W445" s="16"/>
      <c r="X445" s="173"/>
      <c r="Y445" s="88"/>
    </row>
    <row r="446" spans="1:25" ht="22.5" customHeight="1" thickTop="1" thickBot="1" x14ac:dyDescent="0.3">
      <c r="A446" s="14">
        <v>1</v>
      </c>
      <c r="B446" s="74" t="s">
        <v>66</v>
      </c>
      <c r="C446" s="74" t="s">
        <v>77</v>
      </c>
      <c r="D446" s="74" t="s">
        <v>231</v>
      </c>
      <c r="E446" s="74" t="s">
        <v>81</v>
      </c>
      <c r="F446" s="74" t="s">
        <v>81</v>
      </c>
      <c r="G446" s="74" t="s">
        <v>221</v>
      </c>
      <c r="H446" s="74"/>
      <c r="I446" s="74"/>
      <c r="J446" s="74"/>
      <c r="K446" s="71" t="s">
        <v>519</v>
      </c>
      <c r="L446" s="16"/>
      <c r="M446" s="16"/>
      <c r="N446" s="16"/>
      <c r="O446" s="15">
        <f t="shared" si="152"/>
        <v>0</v>
      </c>
      <c r="P446" s="16"/>
      <c r="Q446" s="16"/>
      <c r="R446" s="16"/>
      <c r="S446" s="16"/>
      <c r="T446" s="16"/>
      <c r="U446" s="16"/>
      <c r="V446" s="114"/>
      <c r="W446" s="16"/>
      <c r="X446" s="173"/>
      <c r="Y446" s="88"/>
    </row>
    <row r="447" spans="1:25" ht="22.5" customHeight="1" thickTop="1" thickBot="1" x14ac:dyDescent="0.3">
      <c r="A447" s="14">
        <v>1</v>
      </c>
      <c r="B447" s="74" t="s">
        <v>66</v>
      </c>
      <c r="C447" s="74" t="s">
        <v>77</v>
      </c>
      <c r="D447" s="74" t="s">
        <v>231</v>
      </c>
      <c r="E447" s="74" t="s">
        <v>81</v>
      </c>
      <c r="F447" s="74" t="s">
        <v>81</v>
      </c>
      <c r="G447" s="74" t="s">
        <v>226</v>
      </c>
      <c r="H447" s="74"/>
      <c r="I447" s="74"/>
      <c r="J447" s="74"/>
      <c r="K447" s="71" t="s">
        <v>520</v>
      </c>
      <c r="L447" s="16"/>
      <c r="M447" s="16"/>
      <c r="N447" s="16"/>
      <c r="O447" s="15">
        <f t="shared" si="152"/>
        <v>0</v>
      </c>
      <c r="P447" s="16"/>
      <c r="Q447" s="16"/>
      <c r="R447" s="16"/>
      <c r="S447" s="16"/>
      <c r="T447" s="16"/>
      <c r="U447" s="16"/>
      <c r="V447" s="114"/>
      <c r="W447" s="16"/>
      <c r="X447" s="173"/>
      <c r="Y447" s="88"/>
    </row>
    <row r="448" spans="1:25" ht="22.5" customHeight="1" thickTop="1" thickBot="1" x14ac:dyDescent="0.3">
      <c r="A448" s="14">
        <v>1</v>
      </c>
      <c r="B448" s="74" t="s">
        <v>66</v>
      </c>
      <c r="C448" s="74" t="s">
        <v>77</v>
      </c>
      <c r="D448" s="74" t="s">
        <v>231</v>
      </c>
      <c r="E448" s="74" t="s">
        <v>81</v>
      </c>
      <c r="F448" s="74" t="s">
        <v>81</v>
      </c>
      <c r="G448" s="74" t="s">
        <v>231</v>
      </c>
      <c r="H448" s="74"/>
      <c r="I448" s="74"/>
      <c r="J448" s="74"/>
      <c r="K448" s="71" t="s">
        <v>521</v>
      </c>
      <c r="L448" s="16"/>
      <c r="M448" s="16"/>
      <c r="N448" s="16"/>
      <c r="O448" s="15">
        <f t="shared" si="152"/>
        <v>0</v>
      </c>
      <c r="P448" s="16"/>
      <c r="Q448" s="16"/>
      <c r="R448" s="16"/>
      <c r="S448" s="16"/>
      <c r="T448" s="16"/>
      <c r="U448" s="16"/>
      <c r="V448" s="114"/>
      <c r="W448" s="16"/>
      <c r="X448" s="173"/>
      <c r="Y448" s="88"/>
    </row>
    <row r="449" spans="1:25" ht="22.5" customHeight="1" thickTop="1" thickBot="1" x14ac:dyDescent="0.3">
      <c r="A449" s="14">
        <v>1</v>
      </c>
      <c r="B449" s="74" t="s">
        <v>66</v>
      </c>
      <c r="C449" s="74" t="s">
        <v>77</v>
      </c>
      <c r="D449" s="74" t="s">
        <v>231</v>
      </c>
      <c r="E449" s="74" t="s">
        <v>81</v>
      </c>
      <c r="F449" s="74" t="s">
        <v>81</v>
      </c>
      <c r="G449" s="74" t="s">
        <v>381</v>
      </c>
      <c r="H449" s="74"/>
      <c r="I449" s="74"/>
      <c r="J449" s="74"/>
      <c r="K449" s="71" t="s">
        <v>522</v>
      </c>
      <c r="L449" s="16"/>
      <c r="M449" s="16"/>
      <c r="N449" s="16"/>
      <c r="O449" s="15">
        <f t="shared" si="152"/>
        <v>0</v>
      </c>
      <c r="P449" s="16"/>
      <c r="Q449" s="16"/>
      <c r="R449" s="16"/>
      <c r="S449" s="16"/>
      <c r="T449" s="16"/>
      <c r="U449" s="16"/>
      <c r="V449" s="114"/>
      <c r="W449" s="16"/>
      <c r="X449" s="173"/>
      <c r="Y449" s="88"/>
    </row>
    <row r="450" spans="1:25" ht="22.5" customHeight="1" thickTop="1" thickBot="1" x14ac:dyDescent="0.3">
      <c r="A450" s="14">
        <v>1</v>
      </c>
      <c r="B450" s="74" t="s">
        <v>66</v>
      </c>
      <c r="C450" s="74" t="s">
        <v>77</v>
      </c>
      <c r="D450" s="74" t="s">
        <v>231</v>
      </c>
      <c r="E450" s="74" t="s">
        <v>81</v>
      </c>
      <c r="F450" s="74" t="s">
        <v>81</v>
      </c>
      <c r="G450" s="74" t="s">
        <v>383</v>
      </c>
      <c r="H450" s="74"/>
      <c r="I450" s="74"/>
      <c r="J450" s="74"/>
      <c r="K450" s="71" t="s">
        <v>523</v>
      </c>
      <c r="L450" s="16"/>
      <c r="M450" s="16"/>
      <c r="N450" s="16"/>
      <c r="O450" s="15">
        <f t="shared" si="152"/>
        <v>0</v>
      </c>
      <c r="P450" s="16"/>
      <c r="Q450" s="16"/>
      <c r="R450" s="16"/>
      <c r="S450" s="16"/>
      <c r="T450" s="16"/>
      <c r="U450" s="16"/>
      <c r="V450" s="114"/>
      <c r="W450" s="16"/>
      <c r="X450" s="173"/>
      <c r="Y450" s="88"/>
    </row>
    <row r="451" spans="1:25" ht="22.5" customHeight="1" thickTop="1" thickBot="1" x14ac:dyDescent="0.3">
      <c r="A451" s="14">
        <v>1</v>
      </c>
      <c r="B451" s="74" t="s">
        <v>66</v>
      </c>
      <c r="C451" s="74" t="s">
        <v>77</v>
      </c>
      <c r="D451" s="74" t="s">
        <v>231</v>
      </c>
      <c r="E451" s="74" t="s">
        <v>81</v>
      </c>
      <c r="F451" s="74" t="s">
        <v>81</v>
      </c>
      <c r="G451" s="74" t="s">
        <v>172</v>
      </c>
      <c r="H451" s="74"/>
      <c r="I451" s="74"/>
      <c r="J451" s="74"/>
      <c r="K451" s="71" t="s">
        <v>524</v>
      </c>
      <c r="L451" s="16"/>
      <c r="M451" s="16"/>
      <c r="N451" s="16"/>
      <c r="O451" s="15">
        <f t="shared" si="152"/>
        <v>0</v>
      </c>
      <c r="P451" s="16"/>
      <c r="Q451" s="16"/>
      <c r="R451" s="16"/>
      <c r="S451" s="16"/>
      <c r="T451" s="16"/>
      <c r="U451" s="16"/>
      <c r="V451" s="114"/>
      <c r="W451" s="16"/>
      <c r="X451" s="173"/>
      <c r="Y451" s="88"/>
    </row>
    <row r="452" spans="1:25" ht="22.5" customHeight="1" thickTop="1" thickBot="1" x14ac:dyDescent="0.3">
      <c r="A452" s="14">
        <v>1</v>
      </c>
      <c r="B452" s="74" t="s">
        <v>66</v>
      </c>
      <c r="C452" s="74" t="s">
        <v>77</v>
      </c>
      <c r="D452" s="74" t="s">
        <v>231</v>
      </c>
      <c r="E452" s="74" t="s">
        <v>81</v>
      </c>
      <c r="F452" s="74" t="s">
        <v>81</v>
      </c>
      <c r="G452" s="74" t="s">
        <v>244</v>
      </c>
      <c r="H452" s="74"/>
      <c r="I452" s="74"/>
      <c r="J452" s="74"/>
      <c r="K452" s="71" t="s">
        <v>525</v>
      </c>
      <c r="L452" s="16"/>
      <c r="M452" s="16"/>
      <c r="N452" s="16"/>
      <c r="O452" s="15">
        <f t="shared" si="152"/>
        <v>0</v>
      </c>
      <c r="P452" s="16"/>
      <c r="Q452" s="16"/>
      <c r="R452" s="16"/>
      <c r="S452" s="16"/>
      <c r="T452" s="16"/>
      <c r="U452" s="16"/>
      <c r="V452" s="114"/>
      <c r="W452" s="16"/>
      <c r="X452" s="173"/>
      <c r="Y452" s="88"/>
    </row>
    <row r="453" spans="1:25" ht="22.5" customHeight="1" thickTop="1" thickBot="1" x14ac:dyDescent="0.3">
      <c r="A453" s="14">
        <v>1</v>
      </c>
      <c r="B453" s="74" t="s">
        <v>66</v>
      </c>
      <c r="C453" s="74" t="s">
        <v>77</v>
      </c>
      <c r="D453" s="74" t="s">
        <v>231</v>
      </c>
      <c r="E453" s="74" t="s">
        <v>81</v>
      </c>
      <c r="F453" s="74" t="s">
        <v>81</v>
      </c>
      <c r="G453" s="74" t="s">
        <v>387</v>
      </c>
      <c r="H453" s="74"/>
      <c r="I453" s="74"/>
      <c r="J453" s="74"/>
      <c r="K453" s="71" t="s">
        <v>526</v>
      </c>
      <c r="L453" s="16"/>
      <c r="M453" s="16"/>
      <c r="N453" s="16"/>
      <c r="O453" s="15">
        <f t="shared" si="152"/>
        <v>0</v>
      </c>
      <c r="P453" s="16"/>
      <c r="Q453" s="16"/>
      <c r="R453" s="16"/>
      <c r="S453" s="16"/>
      <c r="T453" s="16"/>
      <c r="U453" s="16"/>
      <c r="V453" s="114"/>
      <c r="W453" s="16"/>
      <c r="X453" s="173"/>
      <c r="Y453" s="88"/>
    </row>
    <row r="454" spans="1:25" ht="22.5" customHeight="1" thickTop="1" thickBot="1" x14ac:dyDescent="0.3">
      <c r="A454" s="14">
        <v>1</v>
      </c>
      <c r="B454" s="74" t="s">
        <v>66</v>
      </c>
      <c r="C454" s="74" t="s">
        <v>77</v>
      </c>
      <c r="D454" s="74" t="s">
        <v>231</v>
      </c>
      <c r="E454" s="74" t="s">
        <v>81</v>
      </c>
      <c r="F454" s="74" t="s">
        <v>81</v>
      </c>
      <c r="G454" s="74" t="s">
        <v>389</v>
      </c>
      <c r="H454" s="74"/>
      <c r="I454" s="74"/>
      <c r="J454" s="74"/>
      <c r="K454" s="71" t="s">
        <v>527</v>
      </c>
      <c r="L454" s="16"/>
      <c r="M454" s="16"/>
      <c r="N454" s="16"/>
      <c r="O454" s="15">
        <f t="shared" si="152"/>
        <v>0</v>
      </c>
      <c r="P454" s="16"/>
      <c r="Q454" s="16"/>
      <c r="R454" s="16"/>
      <c r="S454" s="16"/>
      <c r="T454" s="16"/>
      <c r="U454" s="16"/>
      <c r="V454" s="114"/>
      <c r="W454" s="16"/>
      <c r="X454" s="173"/>
      <c r="Y454" s="88"/>
    </row>
    <row r="455" spans="1:25" ht="22.5" customHeight="1" thickTop="1" thickBot="1" x14ac:dyDescent="0.3">
      <c r="A455" s="14">
        <v>1</v>
      </c>
      <c r="B455" s="74" t="s">
        <v>66</v>
      </c>
      <c r="C455" s="74" t="s">
        <v>77</v>
      </c>
      <c r="D455" s="74" t="s">
        <v>231</v>
      </c>
      <c r="E455" s="74" t="s">
        <v>81</v>
      </c>
      <c r="F455" s="74" t="s">
        <v>81</v>
      </c>
      <c r="G455" s="74" t="s">
        <v>391</v>
      </c>
      <c r="H455" s="74"/>
      <c r="I455" s="74"/>
      <c r="J455" s="74"/>
      <c r="K455" s="71" t="s">
        <v>528</v>
      </c>
      <c r="L455" s="16"/>
      <c r="M455" s="16"/>
      <c r="N455" s="16"/>
      <c r="O455" s="15">
        <f t="shared" si="152"/>
        <v>0</v>
      </c>
      <c r="P455" s="16"/>
      <c r="Q455" s="16"/>
      <c r="R455" s="16"/>
      <c r="S455" s="16"/>
      <c r="T455" s="16"/>
      <c r="U455" s="16"/>
      <c r="V455" s="114"/>
      <c r="W455" s="16"/>
      <c r="X455" s="173"/>
      <c r="Y455" s="88"/>
    </row>
    <row r="456" spans="1:25" ht="22.5" customHeight="1" thickTop="1" thickBot="1" x14ac:dyDescent="0.3">
      <c r="A456" s="14">
        <v>1</v>
      </c>
      <c r="B456" s="74" t="s">
        <v>66</v>
      </c>
      <c r="C456" s="74" t="s">
        <v>77</v>
      </c>
      <c r="D456" s="74" t="s">
        <v>231</v>
      </c>
      <c r="E456" s="74" t="s">
        <v>81</v>
      </c>
      <c r="F456" s="74" t="s">
        <v>81</v>
      </c>
      <c r="G456" s="74" t="s">
        <v>393</v>
      </c>
      <c r="H456" s="74"/>
      <c r="I456" s="74"/>
      <c r="J456" s="74"/>
      <c r="K456" s="71" t="s">
        <v>529</v>
      </c>
      <c r="L456" s="16"/>
      <c r="M456" s="16"/>
      <c r="N456" s="16"/>
      <c r="O456" s="15">
        <f t="shared" si="152"/>
        <v>0</v>
      </c>
      <c r="P456" s="16"/>
      <c r="Q456" s="16"/>
      <c r="R456" s="16"/>
      <c r="S456" s="16"/>
      <c r="T456" s="16"/>
      <c r="U456" s="16"/>
      <c r="V456" s="114"/>
      <c r="W456" s="16"/>
      <c r="X456" s="173"/>
      <c r="Y456" s="88"/>
    </row>
    <row r="457" spans="1:25" ht="22.5" customHeight="1" thickTop="1" thickBot="1" x14ac:dyDescent="0.3">
      <c r="A457" s="14">
        <v>1</v>
      </c>
      <c r="B457" s="74" t="s">
        <v>66</v>
      </c>
      <c r="C457" s="74" t="s">
        <v>77</v>
      </c>
      <c r="D457" s="74" t="s">
        <v>231</v>
      </c>
      <c r="E457" s="74" t="s">
        <v>81</v>
      </c>
      <c r="F457" s="74" t="s">
        <v>81</v>
      </c>
      <c r="G457" s="74" t="s">
        <v>395</v>
      </c>
      <c r="H457" s="74"/>
      <c r="I457" s="74"/>
      <c r="J457" s="74"/>
      <c r="K457" s="71" t="s">
        <v>530</v>
      </c>
      <c r="L457" s="16"/>
      <c r="M457" s="16"/>
      <c r="N457" s="16"/>
      <c r="O457" s="15">
        <f t="shared" si="152"/>
        <v>0</v>
      </c>
      <c r="P457" s="16"/>
      <c r="Q457" s="16"/>
      <c r="R457" s="16"/>
      <c r="S457" s="16"/>
      <c r="T457" s="16"/>
      <c r="U457" s="16"/>
      <c r="V457" s="114"/>
      <c r="W457" s="16"/>
      <c r="X457" s="173"/>
      <c r="Y457" s="88"/>
    </row>
    <row r="458" spans="1:25" ht="22.5" customHeight="1" thickTop="1" thickBot="1" x14ac:dyDescent="0.3">
      <c r="A458" s="14">
        <v>1</v>
      </c>
      <c r="B458" s="74" t="s">
        <v>66</v>
      </c>
      <c r="C458" s="74" t="s">
        <v>77</v>
      </c>
      <c r="D458" s="74" t="s">
        <v>231</v>
      </c>
      <c r="E458" s="74" t="s">
        <v>81</v>
      </c>
      <c r="F458" s="74" t="s">
        <v>81</v>
      </c>
      <c r="G458" s="74" t="s">
        <v>397</v>
      </c>
      <c r="H458" s="74"/>
      <c r="I458" s="74"/>
      <c r="J458" s="74"/>
      <c r="K458" s="71" t="s">
        <v>531</v>
      </c>
      <c r="L458" s="16"/>
      <c r="M458" s="16"/>
      <c r="N458" s="16"/>
      <c r="O458" s="15">
        <f t="shared" si="152"/>
        <v>0</v>
      </c>
      <c r="P458" s="16"/>
      <c r="Q458" s="16"/>
      <c r="R458" s="16"/>
      <c r="S458" s="16"/>
      <c r="T458" s="16"/>
      <c r="U458" s="16"/>
      <c r="V458" s="114"/>
      <c r="W458" s="16"/>
      <c r="X458" s="173"/>
      <c r="Y458" s="88"/>
    </row>
    <row r="459" spans="1:25" ht="22.5" customHeight="1" thickTop="1" thickBot="1" x14ac:dyDescent="0.3">
      <c r="A459" s="14">
        <v>1</v>
      </c>
      <c r="B459" s="74" t="s">
        <v>66</v>
      </c>
      <c r="C459" s="74" t="s">
        <v>77</v>
      </c>
      <c r="D459" s="74" t="s">
        <v>231</v>
      </c>
      <c r="E459" s="74" t="s">
        <v>81</v>
      </c>
      <c r="F459" s="74" t="s">
        <v>81</v>
      </c>
      <c r="G459" s="74" t="s">
        <v>399</v>
      </c>
      <c r="H459" s="74"/>
      <c r="I459" s="74"/>
      <c r="J459" s="74"/>
      <c r="K459" s="71" t="s">
        <v>532</v>
      </c>
      <c r="L459" s="16"/>
      <c r="M459" s="16"/>
      <c r="N459" s="16"/>
      <c r="O459" s="15">
        <f t="shared" si="152"/>
        <v>0</v>
      </c>
      <c r="P459" s="16"/>
      <c r="Q459" s="16"/>
      <c r="R459" s="16"/>
      <c r="S459" s="16"/>
      <c r="T459" s="16"/>
      <c r="U459" s="16"/>
      <c r="V459" s="114"/>
      <c r="W459" s="16"/>
      <c r="X459" s="173"/>
      <c r="Y459" s="88"/>
    </row>
    <row r="460" spans="1:25" ht="22.5" customHeight="1" thickTop="1" thickBot="1" x14ac:dyDescent="0.3">
      <c r="A460" s="14">
        <v>1</v>
      </c>
      <c r="B460" s="74" t="s">
        <v>66</v>
      </c>
      <c r="C460" s="74" t="s">
        <v>77</v>
      </c>
      <c r="D460" s="74" t="s">
        <v>231</v>
      </c>
      <c r="E460" s="74" t="s">
        <v>81</v>
      </c>
      <c r="F460" s="74" t="s">
        <v>81</v>
      </c>
      <c r="G460" s="74" t="s">
        <v>177</v>
      </c>
      <c r="H460" s="74"/>
      <c r="I460" s="74"/>
      <c r="J460" s="74"/>
      <c r="K460" s="71" t="s">
        <v>533</v>
      </c>
      <c r="L460" s="16"/>
      <c r="M460" s="16"/>
      <c r="N460" s="16"/>
      <c r="O460" s="15">
        <f t="shared" si="152"/>
        <v>0</v>
      </c>
      <c r="P460" s="16"/>
      <c r="Q460" s="16"/>
      <c r="R460" s="16"/>
      <c r="S460" s="16"/>
      <c r="T460" s="16"/>
      <c r="U460" s="16"/>
      <c r="V460" s="114"/>
      <c r="W460" s="16"/>
      <c r="X460" s="173"/>
      <c r="Y460" s="88"/>
    </row>
    <row r="461" spans="1:25" ht="22.5" customHeight="1" thickTop="1" thickBot="1" x14ac:dyDescent="0.3">
      <c r="A461" s="14">
        <v>1</v>
      </c>
      <c r="B461" s="74" t="s">
        <v>66</v>
      </c>
      <c r="C461" s="74" t="s">
        <v>77</v>
      </c>
      <c r="D461" s="74" t="s">
        <v>231</v>
      </c>
      <c r="E461" s="74" t="s">
        <v>81</v>
      </c>
      <c r="F461" s="74" t="s">
        <v>81</v>
      </c>
      <c r="G461" s="74" t="s">
        <v>402</v>
      </c>
      <c r="H461" s="74"/>
      <c r="I461" s="74"/>
      <c r="J461" s="74"/>
      <c r="K461" s="71" t="s">
        <v>534</v>
      </c>
      <c r="L461" s="16"/>
      <c r="M461" s="16"/>
      <c r="N461" s="16"/>
      <c r="O461" s="15">
        <f t="shared" si="152"/>
        <v>0</v>
      </c>
      <c r="P461" s="16"/>
      <c r="Q461" s="16"/>
      <c r="R461" s="16"/>
      <c r="S461" s="16"/>
      <c r="T461" s="16"/>
      <c r="U461" s="16"/>
      <c r="V461" s="114"/>
      <c r="W461" s="16"/>
      <c r="X461" s="173"/>
      <c r="Y461" s="88"/>
    </row>
    <row r="462" spans="1:25" ht="22.5" customHeight="1" thickTop="1" thickBot="1" x14ac:dyDescent="0.3">
      <c r="A462" s="14">
        <v>1</v>
      </c>
      <c r="B462" s="74" t="s">
        <v>66</v>
      </c>
      <c r="C462" s="74" t="s">
        <v>77</v>
      </c>
      <c r="D462" s="74" t="s">
        <v>231</v>
      </c>
      <c r="E462" s="74" t="s">
        <v>81</v>
      </c>
      <c r="F462" s="74" t="s">
        <v>81</v>
      </c>
      <c r="G462" s="74" t="s">
        <v>404</v>
      </c>
      <c r="H462" s="74"/>
      <c r="I462" s="74"/>
      <c r="J462" s="74"/>
      <c r="K462" s="71" t="s">
        <v>535</v>
      </c>
      <c r="L462" s="16"/>
      <c r="M462" s="16"/>
      <c r="N462" s="16"/>
      <c r="O462" s="15">
        <f t="shared" si="152"/>
        <v>0</v>
      </c>
      <c r="P462" s="16"/>
      <c r="Q462" s="16"/>
      <c r="R462" s="16"/>
      <c r="S462" s="16"/>
      <c r="T462" s="16"/>
      <c r="U462" s="16"/>
      <c r="V462" s="114"/>
      <c r="W462" s="16"/>
      <c r="X462" s="173"/>
      <c r="Y462" s="88"/>
    </row>
    <row r="463" spans="1:25" ht="22.5" customHeight="1" thickTop="1" thickBot="1" x14ac:dyDescent="0.3">
      <c r="A463" s="14">
        <v>1</v>
      </c>
      <c r="B463" s="74" t="s">
        <v>66</v>
      </c>
      <c r="C463" s="74" t="s">
        <v>77</v>
      </c>
      <c r="D463" s="74" t="s">
        <v>231</v>
      </c>
      <c r="E463" s="74" t="s">
        <v>81</v>
      </c>
      <c r="F463" s="74" t="s">
        <v>81</v>
      </c>
      <c r="G463" s="74" t="s">
        <v>406</v>
      </c>
      <c r="H463" s="74"/>
      <c r="I463" s="74"/>
      <c r="J463" s="74"/>
      <c r="K463" s="71" t="s">
        <v>536</v>
      </c>
      <c r="L463" s="16"/>
      <c r="M463" s="16"/>
      <c r="N463" s="16"/>
      <c r="O463" s="15">
        <f t="shared" si="152"/>
        <v>0</v>
      </c>
      <c r="P463" s="16"/>
      <c r="Q463" s="16"/>
      <c r="R463" s="16"/>
      <c r="S463" s="16"/>
      <c r="T463" s="16"/>
      <c r="U463" s="16"/>
      <c r="V463" s="114"/>
      <c r="W463" s="16"/>
      <c r="X463" s="173"/>
      <c r="Y463" s="88"/>
    </row>
    <row r="464" spans="1:25" ht="22.5" customHeight="1" thickTop="1" thickBot="1" x14ac:dyDescent="0.3">
      <c r="A464" s="14">
        <v>1</v>
      </c>
      <c r="B464" s="74" t="s">
        <v>66</v>
      </c>
      <c r="C464" s="74" t="s">
        <v>77</v>
      </c>
      <c r="D464" s="74" t="s">
        <v>231</v>
      </c>
      <c r="E464" s="74" t="s">
        <v>81</v>
      </c>
      <c r="F464" s="74" t="s">
        <v>81</v>
      </c>
      <c r="G464" s="74" t="s">
        <v>408</v>
      </c>
      <c r="H464" s="74"/>
      <c r="I464" s="74"/>
      <c r="J464" s="74"/>
      <c r="K464" s="71" t="s">
        <v>537</v>
      </c>
      <c r="L464" s="16"/>
      <c r="M464" s="16"/>
      <c r="N464" s="16"/>
      <c r="O464" s="15">
        <f t="shared" si="152"/>
        <v>0</v>
      </c>
      <c r="P464" s="16"/>
      <c r="Q464" s="16"/>
      <c r="R464" s="16"/>
      <c r="S464" s="16"/>
      <c r="T464" s="16"/>
      <c r="U464" s="16"/>
      <c r="V464" s="114"/>
      <c r="W464" s="16"/>
      <c r="X464" s="173"/>
      <c r="Y464" s="88"/>
    </row>
    <row r="465" spans="1:25" ht="22.5" customHeight="1" thickTop="1" thickBot="1" x14ac:dyDescent="0.3">
      <c r="A465" s="14">
        <v>1</v>
      </c>
      <c r="B465" s="74" t="s">
        <v>66</v>
      </c>
      <c r="C465" s="74" t="s">
        <v>77</v>
      </c>
      <c r="D465" s="74" t="s">
        <v>231</v>
      </c>
      <c r="E465" s="74" t="s">
        <v>81</v>
      </c>
      <c r="F465" s="74" t="s">
        <v>81</v>
      </c>
      <c r="G465" s="74" t="s">
        <v>410</v>
      </c>
      <c r="H465" s="74"/>
      <c r="I465" s="74"/>
      <c r="J465" s="74"/>
      <c r="K465" s="71" t="s">
        <v>538</v>
      </c>
      <c r="L465" s="16"/>
      <c r="M465" s="16"/>
      <c r="N465" s="16"/>
      <c r="O465" s="15">
        <f t="shared" si="152"/>
        <v>0</v>
      </c>
      <c r="P465" s="16"/>
      <c r="Q465" s="16"/>
      <c r="R465" s="16"/>
      <c r="S465" s="16"/>
      <c r="T465" s="16"/>
      <c r="U465" s="16"/>
      <c r="V465" s="114"/>
      <c r="W465" s="16"/>
      <c r="X465" s="173"/>
      <c r="Y465" s="88"/>
    </row>
    <row r="466" spans="1:25" ht="22.5" customHeight="1" thickTop="1" thickBot="1" x14ac:dyDescent="0.3">
      <c r="A466" s="14">
        <v>1</v>
      </c>
      <c r="B466" s="74" t="s">
        <v>66</v>
      </c>
      <c r="C466" s="74" t="s">
        <v>77</v>
      </c>
      <c r="D466" s="74" t="s">
        <v>231</v>
      </c>
      <c r="E466" s="74" t="s">
        <v>81</v>
      </c>
      <c r="F466" s="74" t="s">
        <v>81</v>
      </c>
      <c r="G466" s="74" t="s">
        <v>412</v>
      </c>
      <c r="H466" s="74"/>
      <c r="I466" s="74"/>
      <c r="J466" s="74"/>
      <c r="K466" s="71" t="s">
        <v>539</v>
      </c>
      <c r="L466" s="16"/>
      <c r="M466" s="16"/>
      <c r="N466" s="16"/>
      <c r="O466" s="15">
        <f t="shared" si="152"/>
        <v>0</v>
      </c>
      <c r="P466" s="16"/>
      <c r="Q466" s="16"/>
      <c r="R466" s="16"/>
      <c r="S466" s="16"/>
      <c r="T466" s="16"/>
      <c r="U466" s="16"/>
      <c r="V466" s="114"/>
      <c r="W466" s="16"/>
      <c r="X466" s="173"/>
      <c r="Y466" s="88"/>
    </row>
    <row r="467" spans="1:25" ht="22.5" customHeight="1" thickTop="1" thickBot="1" x14ac:dyDescent="0.3">
      <c r="A467" s="14">
        <v>1</v>
      </c>
      <c r="B467" s="74" t="s">
        <v>66</v>
      </c>
      <c r="C467" s="74" t="s">
        <v>77</v>
      </c>
      <c r="D467" s="74" t="s">
        <v>231</v>
      </c>
      <c r="E467" s="74" t="s">
        <v>81</v>
      </c>
      <c r="F467" s="74" t="s">
        <v>81</v>
      </c>
      <c r="G467" s="74" t="s">
        <v>414</v>
      </c>
      <c r="H467" s="74"/>
      <c r="I467" s="74"/>
      <c r="J467" s="74"/>
      <c r="K467" s="71" t="s">
        <v>540</v>
      </c>
      <c r="L467" s="16"/>
      <c r="M467" s="16"/>
      <c r="N467" s="16"/>
      <c r="O467" s="15">
        <f t="shared" si="152"/>
        <v>0</v>
      </c>
      <c r="P467" s="16"/>
      <c r="Q467" s="16"/>
      <c r="R467" s="16"/>
      <c r="S467" s="16"/>
      <c r="T467" s="16"/>
      <c r="U467" s="16"/>
      <c r="V467" s="114"/>
      <c r="W467" s="16"/>
      <c r="X467" s="173"/>
      <c r="Y467" s="88"/>
    </row>
    <row r="468" spans="1:25" ht="22.5" customHeight="1" thickTop="1" thickBot="1" x14ac:dyDescent="0.3">
      <c r="A468" s="14">
        <v>1</v>
      </c>
      <c r="B468" s="74" t="s">
        <v>66</v>
      </c>
      <c r="C468" s="74" t="s">
        <v>77</v>
      </c>
      <c r="D468" s="74" t="s">
        <v>231</v>
      </c>
      <c r="E468" s="74" t="s">
        <v>81</v>
      </c>
      <c r="F468" s="74" t="s">
        <v>81</v>
      </c>
      <c r="G468" s="74" t="s">
        <v>416</v>
      </c>
      <c r="H468" s="74"/>
      <c r="I468" s="74"/>
      <c r="J468" s="74"/>
      <c r="K468" s="71" t="s">
        <v>541</v>
      </c>
      <c r="L468" s="16"/>
      <c r="M468" s="16"/>
      <c r="N468" s="16"/>
      <c r="O468" s="15">
        <f t="shared" si="152"/>
        <v>0</v>
      </c>
      <c r="P468" s="16"/>
      <c r="Q468" s="16"/>
      <c r="R468" s="16"/>
      <c r="S468" s="16"/>
      <c r="T468" s="16"/>
      <c r="U468" s="16"/>
      <c r="V468" s="114"/>
      <c r="W468" s="16"/>
      <c r="X468" s="173"/>
      <c r="Y468" s="88"/>
    </row>
    <row r="469" spans="1:25" ht="22.5" customHeight="1" thickTop="1" thickBot="1" x14ac:dyDescent="0.3">
      <c r="A469" s="14">
        <v>1</v>
      </c>
      <c r="B469" s="74" t="s">
        <v>66</v>
      </c>
      <c r="C469" s="74" t="s">
        <v>77</v>
      </c>
      <c r="D469" s="74" t="s">
        <v>231</v>
      </c>
      <c r="E469" s="74" t="s">
        <v>81</v>
      </c>
      <c r="F469" s="74" t="s">
        <v>81</v>
      </c>
      <c r="G469" s="74" t="s">
        <v>507</v>
      </c>
      <c r="H469" s="74"/>
      <c r="I469" s="74"/>
      <c r="J469" s="74"/>
      <c r="K469" s="71" t="s">
        <v>542</v>
      </c>
      <c r="L469" s="16"/>
      <c r="M469" s="16"/>
      <c r="N469" s="16"/>
      <c r="O469" s="15">
        <f t="shared" si="152"/>
        <v>0</v>
      </c>
      <c r="P469" s="16"/>
      <c r="Q469" s="16"/>
      <c r="R469" s="16"/>
      <c r="S469" s="16"/>
      <c r="T469" s="16"/>
      <c r="U469" s="16"/>
      <c r="V469" s="114"/>
      <c r="W469" s="16"/>
      <c r="X469" s="173"/>
      <c r="Y469" s="88"/>
    </row>
    <row r="470" spans="1:25" ht="22.5" customHeight="1" thickTop="1" thickBot="1" x14ac:dyDescent="0.3">
      <c r="A470" s="14">
        <v>1</v>
      </c>
      <c r="B470" s="74" t="s">
        <v>66</v>
      </c>
      <c r="C470" s="74" t="s">
        <v>77</v>
      </c>
      <c r="D470" s="74" t="s">
        <v>231</v>
      </c>
      <c r="E470" s="74" t="s">
        <v>81</v>
      </c>
      <c r="F470" s="74" t="s">
        <v>155</v>
      </c>
      <c r="G470" s="74"/>
      <c r="H470" s="74"/>
      <c r="I470" s="74"/>
      <c r="J470" s="74"/>
      <c r="K470" s="71" t="s">
        <v>543</v>
      </c>
      <c r="L470" s="16">
        <f>SUM(L471:L501)</f>
        <v>0</v>
      </c>
      <c r="M470" s="16">
        <f t="shared" ref="M470:U470" si="153">SUM(M471:M501)</f>
        <v>0</v>
      </c>
      <c r="N470" s="16">
        <f t="shared" si="153"/>
        <v>0</v>
      </c>
      <c r="O470" s="16">
        <f t="shared" si="153"/>
        <v>0</v>
      </c>
      <c r="P470" s="16">
        <f t="shared" si="153"/>
        <v>0</v>
      </c>
      <c r="Q470" s="16">
        <f t="shared" si="153"/>
        <v>0</v>
      </c>
      <c r="R470" s="16">
        <f t="shared" si="153"/>
        <v>0</v>
      </c>
      <c r="S470" s="16">
        <f t="shared" si="153"/>
        <v>0</v>
      </c>
      <c r="T470" s="16">
        <f t="shared" si="153"/>
        <v>0</v>
      </c>
      <c r="U470" s="16">
        <f t="shared" si="153"/>
        <v>0</v>
      </c>
      <c r="V470" s="114"/>
      <c r="W470" s="16"/>
      <c r="X470" s="173"/>
      <c r="Y470" s="88"/>
    </row>
    <row r="471" spans="1:25" ht="22.5" customHeight="1" thickTop="1" thickBot="1" x14ac:dyDescent="0.3">
      <c r="A471" s="14">
        <v>1</v>
      </c>
      <c r="B471" s="74" t="s">
        <v>66</v>
      </c>
      <c r="C471" s="74" t="s">
        <v>77</v>
      </c>
      <c r="D471" s="74" t="s">
        <v>231</v>
      </c>
      <c r="E471" s="74" t="s">
        <v>81</v>
      </c>
      <c r="F471" s="74" t="s">
        <v>155</v>
      </c>
      <c r="G471" s="74" t="s">
        <v>70</v>
      </c>
      <c r="H471" s="74"/>
      <c r="I471" s="74"/>
      <c r="J471" s="74"/>
      <c r="K471" s="71" t="s">
        <v>544</v>
      </c>
      <c r="L471" s="16"/>
      <c r="M471" s="16"/>
      <c r="N471" s="16"/>
      <c r="O471" s="15">
        <f t="shared" ref="O471:O501" si="154">+L471+M471-N471</f>
        <v>0</v>
      </c>
      <c r="P471" s="16"/>
      <c r="Q471" s="16"/>
      <c r="R471" s="16"/>
      <c r="S471" s="16"/>
      <c r="T471" s="16"/>
      <c r="U471" s="16"/>
      <c r="V471" s="114"/>
      <c r="W471" s="16"/>
      <c r="X471" s="173"/>
      <c r="Y471" s="88"/>
    </row>
    <row r="472" spans="1:25" ht="22.5" customHeight="1" thickTop="1" thickBot="1" x14ac:dyDescent="0.3">
      <c r="A472" s="14">
        <v>1</v>
      </c>
      <c r="B472" s="74" t="s">
        <v>66</v>
      </c>
      <c r="C472" s="74" t="s">
        <v>77</v>
      </c>
      <c r="D472" s="74" t="s">
        <v>231</v>
      </c>
      <c r="E472" s="74" t="s">
        <v>81</v>
      </c>
      <c r="F472" s="74" t="s">
        <v>155</v>
      </c>
      <c r="G472" s="74" t="s">
        <v>81</v>
      </c>
      <c r="H472" s="74"/>
      <c r="I472" s="74"/>
      <c r="J472" s="74"/>
      <c r="K472" s="71" t="s">
        <v>545</v>
      </c>
      <c r="L472" s="16"/>
      <c r="M472" s="16"/>
      <c r="N472" s="16"/>
      <c r="O472" s="15">
        <f t="shared" si="154"/>
        <v>0</v>
      </c>
      <c r="P472" s="16"/>
      <c r="Q472" s="16"/>
      <c r="R472" s="16"/>
      <c r="S472" s="16"/>
      <c r="T472" s="16"/>
      <c r="U472" s="16"/>
      <c r="V472" s="114"/>
      <c r="W472" s="16"/>
      <c r="X472" s="173"/>
      <c r="Y472" s="88"/>
    </row>
    <row r="473" spans="1:25" ht="22.5" customHeight="1" thickTop="1" thickBot="1" x14ac:dyDescent="0.3">
      <c r="A473" s="14">
        <v>1</v>
      </c>
      <c r="B473" s="74" t="s">
        <v>66</v>
      </c>
      <c r="C473" s="74" t="s">
        <v>77</v>
      </c>
      <c r="D473" s="74" t="s">
        <v>231</v>
      </c>
      <c r="E473" s="74" t="s">
        <v>81</v>
      </c>
      <c r="F473" s="74" t="s">
        <v>155</v>
      </c>
      <c r="G473" s="74" t="s">
        <v>155</v>
      </c>
      <c r="H473" s="74"/>
      <c r="I473" s="74"/>
      <c r="J473" s="74"/>
      <c r="K473" s="71" t="s">
        <v>546</v>
      </c>
      <c r="L473" s="16"/>
      <c r="M473" s="16"/>
      <c r="N473" s="16"/>
      <c r="O473" s="15">
        <f t="shared" si="154"/>
        <v>0</v>
      </c>
      <c r="P473" s="16"/>
      <c r="Q473" s="16"/>
      <c r="R473" s="16"/>
      <c r="S473" s="16"/>
      <c r="T473" s="16"/>
      <c r="U473" s="16"/>
      <c r="V473" s="114"/>
      <c r="W473" s="16"/>
      <c r="X473" s="173"/>
      <c r="Y473" s="88"/>
    </row>
    <row r="474" spans="1:25" ht="22.5" customHeight="1" thickTop="1" thickBot="1" x14ac:dyDescent="0.3">
      <c r="A474" s="14">
        <v>1</v>
      </c>
      <c r="B474" s="74" t="s">
        <v>66</v>
      </c>
      <c r="C474" s="74" t="s">
        <v>77</v>
      </c>
      <c r="D474" s="74" t="s">
        <v>231</v>
      </c>
      <c r="E474" s="74" t="s">
        <v>81</v>
      </c>
      <c r="F474" s="74" t="s">
        <v>155</v>
      </c>
      <c r="G474" s="74" t="s">
        <v>163</v>
      </c>
      <c r="H474" s="74"/>
      <c r="I474" s="74"/>
      <c r="J474" s="74"/>
      <c r="K474" s="71" t="s">
        <v>547</v>
      </c>
      <c r="L474" s="16"/>
      <c r="M474" s="16"/>
      <c r="N474" s="16"/>
      <c r="O474" s="15">
        <f t="shared" si="154"/>
        <v>0</v>
      </c>
      <c r="P474" s="16"/>
      <c r="Q474" s="16"/>
      <c r="R474" s="16"/>
      <c r="S474" s="16"/>
      <c r="T474" s="16"/>
      <c r="U474" s="16"/>
      <c r="V474" s="114"/>
      <c r="W474" s="16"/>
      <c r="X474" s="173"/>
      <c r="Y474" s="88"/>
    </row>
    <row r="475" spans="1:25" ht="22.5" customHeight="1" thickTop="1" thickBot="1" x14ac:dyDescent="0.3">
      <c r="A475" s="14">
        <v>1</v>
      </c>
      <c r="B475" s="74" t="s">
        <v>66</v>
      </c>
      <c r="C475" s="74" t="s">
        <v>77</v>
      </c>
      <c r="D475" s="74" t="s">
        <v>231</v>
      </c>
      <c r="E475" s="74" t="s">
        <v>81</v>
      </c>
      <c r="F475" s="74" t="s">
        <v>155</v>
      </c>
      <c r="G475" s="74" t="s">
        <v>93</v>
      </c>
      <c r="H475" s="74"/>
      <c r="I475" s="74"/>
      <c r="J475" s="74"/>
      <c r="K475" s="71" t="s">
        <v>548</v>
      </c>
      <c r="L475" s="16"/>
      <c r="M475" s="16"/>
      <c r="N475" s="16"/>
      <c r="O475" s="15">
        <f t="shared" si="154"/>
        <v>0</v>
      </c>
      <c r="P475" s="16"/>
      <c r="Q475" s="16"/>
      <c r="R475" s="16"/>
      <c r="S475" s="16"/>
      <c r="T475" s="16"/>
      <c r="U475" s="16"/>
      <c r="V475" s="114"/>
      <c r="W475" s="16"/>
      <c r="X475" s="173"/>
      <c r="Y475" s="88"/>
    </row>
    <row r="476" spans="1:25" ht="22.5" customHeight="1" thickTop="1" thickBot="1" x14ac:dyDescent="0.3">
      <c r="A476" s="14">
        <v>1</v>
      </c>
      <c r="B476" s="74" t="s">
        <v>66</v>
      </c>
      <c r="C476" s="74" t="s">
        <v>77</v>
      </c>
      <c r="D476" s="74" t="s">
        <v>231</v>
      </c>
      <c r="E476" s="74" t="s">
        <v>81</v>
      </c>
      <c r="F476" s="74" t="s">
        <v>155</v>
      </c>
      <c r="G476" s="74" t="s">
        <v>211</v>
      </c>
      <c r="H476" s="74"/>
      <c r="I476" s="74"/>
      <c r="J476" s="74"/>
      <c r="K476" s="71" t="s">
        <v>549</v>
      </c>
      <c r="L476" s="16"/>
      <c r="M476" s="16"/>
      <c r="N476" s="16"/>
      <c r="O476" s="15">
        <f t="shared" si="154"/>
        <v>0</v>
      </c>
      <c r="P476" s="16"/>
      <c r="Q476" s="16"/>
      <c r="R476" s="16"/>
      <c r="S476" s="16"/>
      <c r="T476" s="16"/>
      <c r="U476" s="16"/>
      <c r="V476" s="114"/>
      <c r="W476" s="16"/>
      <c r="X476" s="173"/>
      <c r="Y476" s="88"/>
    </row>
    <row r="477" spans="1:25" ht="22.5" customHeight="1" thickTop="1" thickBot="1" x14ac:dyDescent="0.3">
      <c r="A477" s="14">
        <v>1</v>
      </c>
      <c r="B477" s="74" t="s">
        <v>66</v>
      </c>
      <c r="C477" s="74" t="s">
        <v>77</v>
      </c>
      <c r="D477" s="74" t="s">
        <v>231</v>
      </c>
      <c r="E477" s="74" t="s">
        <v>81</v>
      </c>
      <c r="F477" s="74" t="s">
        <v>155</v>
      </c>
      <c r="G477" s="74" t="s">
        <v>216</v>
      </c>
      <c r="H477" s="74"/>
      <c r="I477" s="74"/>
      <c r="J477" s="74"/>
      <c r="K477" s="71" t="s">
        <v>550</v>
      </c>
      <c r="L477" s="16"/>
      <c r="M477" s="16"/>
      <c r="N477" s="16"/>
      <c r="O477" s="15">
        <f t="shared" si="154"/>
        <v>0</v>
      </c>
      <c r="P477" s="16"/>
      <c r="Q477" s="16"/>
      <c r="R477" s="16"/>
      <c r="S477" s="16"/>
      <c r="T477" s="16"/>
      <c r="U477" s="16"/>
      <c r="V477" s="114"/>
      <c r="W477" s="16"/>
      <c r="X477" s="173"/>
      <c r="Y477" s="88"/>
    </row>
    <row r="478" spans="1:25" ht="22.5" customHeight="1" thickTop="1" thickBot="1" x14ac:dyDescent="0.3">
      <c r="A478" s="14">
        <v>1</v>
      </c>
      <c r="B478" s="74" t="s">
        <v>66</v>
      </c>
      <c r="C478" s="74" t="s">
        <v>77</v>
      </c>
      <c r="D478" s="74" t="s">
        <v>231</v>
      </c>
      <c r="E478" s="74" t="s">
        <v>81</v>
      </c>
      <c r="F478" s="74" t="s">
        <v>155</v>
      </c>
      <c r="G478" s="74" t="s">
        <v>221</v>
      </c>
      <c r="H478" s="74"/>
      <c r="I478" s="74"/>
      <c r="J478" s="74"/>
      <c r="K478" s="71" t="s">
        <v>551</v>
      </c>
      <c r="L478" s="16"/>
      <c r="M478" s="16"/>
      <c r="N478" s="16"/>
      <c r="O478" s="15">
        <f t="shared" si="154"/>
        <v>0</v>
      </c>
      <c r="P478" s="16"/>
      <c r="Q478" s="16"/>
      <c r="R478" s="16"/>
      <c r="S478" s="16"/>
      <c r="T478" s="16"/>
      <c r="U478" s="16"/>
      <c r="V478" s="114"/>
      <c r="W478" s="16"/>
      <c r="X478" s="173"/>
      <c r="Y478" s="88"/>
    </row>
    <row r="479" spans="1:25" ht="22.5" customHeight="1" thickTop="1" thickBot="1" x14ac:dyDescent="0.3">
      <c r="A479" s="14">
        <v>1</v>
      </c>
      <c r="B479" s="74" t="s">
        <v>66</v>
      </c>
      <c r="C479" s="74" t="s">
        <v>77</v>
      </c>
      <c r="D479" s="74" t="s">
        <v>231</v>
      </c>
      <c r="E479" s="74" t="s">
        <v>81</v>
      </c>
      <c r="F479" s="74" t="s">
        <v>155</v>
      </c>
      <c r="G479" s="74" t="s">
        <v>226</v>
      </c>
      <c r="H479" s="74"/>
      <c r="I479" s="74"/>
      <c r="J479" s="74"/>
      <c r="K479" s="71" t="s">
        <v>552</v>
      </c>
      <c r="L479" s="16"/>
      <c r="M479" s="16"/>
      <c r="N479" s="16"/>
      <c r="O479" s="15">
        <f t="shared" si="154"/>
        <v>0</v>
      </c>
      <c r="P479" s="16"/>
      <c r="Q479" s="16"/>
      <c r="R479" s="16"/>
      <c r="S479" s="16"/>
      <c r="T479" s="16"/>
      <c r="U479" s="16"/>
      <c r="V479" s="114"/>
      <c r="W479" s="16"/>
      <c r="X479" s="173"/>
      <c r="Y479" s="88"/>
    </row>
    <row r="480" spans="1:25" ht="22.5" customHeight="1" thickTop="1" thickBot="1" x14ac:dyDescent="0.3">
      <c r="A480" s="14">
        <v>1</v>
      </c>
      <c r="B480" s="74" t="s">
        <v>66</v>
      </c>
      <c r="C480" s="74" t="s">
        <v>77</v>
      </c>
      <c r="D480" s="74" t="s">
        <v>231</v>
      </c>
      <c r="E480" s="74" t="s">
        <v>81</v>
      </c>
      <c r="F480" s="74" t="s">
        <v>155</v>
      </c>
      <c r="G480" s="74" t="s">
        <v>231</v>
      </c>
      <c r="H480" s="74"/>
      <c r="I480" s="74"/>
      <c r="J480" s="74"/>
      <c r="K480" s="71" t="s">
        <v>553</v>
      </c>
      <c r="L480" s="16"/>
      <c r="M480" s="16"/>
      <c r="N480" s="16"/>
      <c r="O480" s="15">
        <f t="shared" si="154"/>
        <v>0</v>
      </c>
      <c r="P480" s="16"/>
      <c r="Q480" s="16"/>
      <c r="R480" s="16"/>
      <c r="S480" s="16"/>
      <c r="T480" s="16"/>
      <c r="U480" s="16"/>
      <c r="V480" s="114"/>
      <c r="W480" s="16"/>
      <c r="X480" s="173"/>
      <c r="Y480" s="88"/>
    </row>
    <row r="481" spans="1:25" ht="22.5" customHeight="1" thickTop="1" thickBot="1" x14ac:dyDescent="0.3">
      <c r="A481" s="14">
        <v>1</v>
      </c>
      <c r="B481" s="74" t="s">
        <v>66</v>
      </c>
      <c r="C481" s="74" t="s">
        <v>77</v>
      </c>
      <c r="D481" s="74" t="s">
        <v>231</v>
      </c>
      <c r="E481" s="74" t="s">
        <v>81</v>
      </c>
      <c r="F481" s="74" t="s">
        <v>155</v>
      </c>
      <c r="G481" s="74" t="s">
        <v>381</v>
      </c>
      <c r="H481" s="74"/>
      <c r="I481" s="74"/>
      <c r="J481" s="74"/>
      <c r="K481" s="71" t="s">
        <v>554</v>
      </c>
      <c r="L481" s="16"/>
      <c r="M481" s="16"/>
      <c r="N481" s="16"/>
      <c r="O481" s="15">
        <f t="shared" si="154"/>
        <v>0</v>
      </c>
      <c r="P481" s="16"/>
      <c r="Q481" s="16"/>
      <c r="R481" s="16"/>
      <c r="S481" s="16"/>
      <c r="T481" s="16"/>
      <c r="U481" s="16"/>
      <c r="V481" s="114"/>
      <c r="W481" s="16"/>
      <c r="X481" s="173"/>
      <c r="Y481" s="88"/>
    </row>
    <row r="482" spans="1:25" ht="22.5" customHeight="1" thickTop="1" thickBot="1" x14ac:dyDescent="0.3">
      <c r="A482" s="14">
        <v>1</v>
      </c>
      <c r="B482" s="74" t="s">
        <v>66</v>
      </c>
      <c r="C482" s="74" t="s">
        <v>77</v>
      </c>
      <c r="D482" s="74" t="s">
        <v>231</v>
      </c>
      <c r="E482" s="74" t="s">
        <v>81</v>
      </c>
      <c r="F482" s="74" t="s">
        <v>155</v>
      </c>
      <c r="G482" s="74" t="s">
        <v>383</v>
      </c>
      <c r="H482" s="74"/>
      <c r="I482" s="74"/>
      <c r="J482" s="74"/>
      <c r="K482" s="71" t="s">
        <v>555</v>
      </c>
      <c r="L482" s="16"/>
      <c r="M482" s="16"/>
      <c r="N482" s="16"/>
      <c r="O482" s="15">
        <f t="shared" si="154"/>
        <v>0</v>
      </c>
      <c r="P482" s="16"/>
      <c r="Q482" s="16"/>
      <c r="R482" s="16"/>
      <c r="S482" s="16"/>
      <c r="T482" s="16"/>
      <c r="U482" s="16"/>
      <c r="V482" s="114"/>
      <c r="W482" s="16"/>
      <c r="X482" s="173"/>
      <c r="Y482" s="88"/>
    </row>
    <row r="483" spans="1:25" ht="22.5" customHeight="1" thickTop="1" thickBot="1" x14ac:dyDescent="0.3">
      <c r="A483" s="14">
        <v>1</v>
      </c>
      <c r="B483" s="74" t="s">
        <v>66</v>
      </c>
      <c r="C483" s="74" t="s">
        <v>77</v>
      </c>
      <c r="D483" s="74" t="s">
        <v>231</v>
      </c>
      <c r="E483" s="74" t="s">
        <v>81</v>
      </c>
      <c r="F483" s="74" t="s">
        <v>155</v>
      </c>
      <c r="G483" s="74" t="s">
        <v>172</v>
      </c>
      <c r="H483" s="74"/>
      <c r="I483" s="74"/>
      <c r="J483" s="74"/>
      <c r="K483" s="71" t="s">
        <v>556</v>
      </c>
      <c r="L483" s="16"/>
      <c r="M483" s="16"/>
      <c r="N483" s="16"/>
      <c r="O483" s="15">
        <f t="shared" si="154"/>
        <v>0</v>
      </c>
      <c r="P483" s="16"/>
      <c r="Q483" s="16"/>
      <c r="R483" s="16"/>
      <c r="S483" s="16"/>
      <c r="T483" s="16"/>
      <c r="U483" s="16"/>
      <c r="V483" s="114"/>
      <c r="W483" s="16"/>
      <c r="X483" s="173"/>
      <c r="Y483" s="88"/>
    </row>
    <row r="484" spans="1:25" ht="22.5" customHeight="1" thickTop="1" thickBot="1" x14ac:dyDescent="0.3">
      <c r="A484" s="14">
        <v>1</v>
      </c>
      <c r="B484" s="74" t="s">
        <v>66</v>
      </c>
      <c r="C484" s="74" t="s">
        <v>77</v>
      </c>
      <c r="D484" s="74" t="s">
        <v>231</v>
      </c>
      <c r="E484" s="74" t="s">
        <v>81</v>
      </c>
      <c r="F484" s="74" t="s">
        <v>155</v>
      </c>
      <c r="G484" s="74" t="s">
        <v>244</v>
      </c>
      <c r="H484" s="74"/>
      <c r="I484" s="74"/>
      <c r="J484" s="74"/>
      <c r="K484" s="71" t="s">
        <v>557</v>
      </c>
      <c r="L484" s="16"/>
      <c r="M484" s="16"/>
      <c r="N484" s="16"/>
      <c r="O484" s="15">
        <f t="shared" si="154"/>
        <v>0</v>
      </c>
      <c r="P484" s="16"/>
      <c r="Q484" s="16"/>
      <c r="R484" s="16"/>
      <c r="S484" s="16"/>
      <c r="T484" s="16"/>
      <c r="U484" s="16"/>
      <c r="V484" s="114"/>
      <c r="W484" s="16"/>
      <c r="X484" s="173"/>
      <c r="Y484" s="88"/>
    </row>
    <row r="485" spans="1:25" ht="22.5" customHeight="1" thickTop="1" thickBot="1" x14ac:dyDescent="0.3">
      <c r="A485" s="14">
        <v>1</v>
      </c>
      <c r="B485" s="74" t="s">
        <v>66</v>
      </c>
      <c r="C485" s="74" t="s">
        <v>77</v>
      </c>
      <c r="D485" s="74" t="s">
        <v>231</v>
      </c>
      <c r="E485" s="74" t="s">
        <v>81</v>
      </c>
      <c r="F485" s="74" t="s">
        <v>155</v>
      </c>
      <c r="G485" s="74" t="s">
        <v>387</v>
      </c>
      <c r="H485" s="74"/>
      <c r="I485" s="74"/>
      <c r="J485" s="74"/>
      <c r="K485" s="71" t="s">
        <v>558</v>
      </c>
      <c r="L485" s="16"/>
      <c r="M485" s="16"/>
      <c r="N485" s="16"/>
      <c r="O485" s="15">
        <f t="shared" si="154"/>
        <v>0</v>
      </c>
      <c r="P485" s="16"/>
      <c r="Q485" s="16"/>
      <c r="R485" s="16"/>
      <c r="S485" s="16"/>
      <c r="T485" s="16"/>
      <c r="U485" s="16"/>
      <c r="V485" s="114"/>
      <c r="W485" s="16"/>
      <c r="X485" s="173"/>
      <c r="Y485" s="88"/>
    </row>
    <row r="486" spans="1:25" ht="22.5" customHeight="1" thickTop="1" thickBot="1" x14ac:dyDescent="0.3">
      <c r="A486" s="14">
        <v>1</v>
      </c>
      <c r="B486" s="74" t="s">
        <v>66</v>
      </c>
      <c r="C486" s="74" t="s">
        <v>77</v>
      </c>
      <c r="D486" s="74" t="s">
        <v>231</v>
      </c>
      <c r="E486" s="74" t="s">
        <v>81</v>
      </c>
      <c r="F486" s="74" t="s">
        <v>155</v>
      </c>
      <c r="G486" s="74" t="s">
        <v>389</v>
      </c>
      <c r="H486" s="74"/>
      <c r="I486" s="74"/>
      <c r="J486" s="74"/>
      <c r="K486" s="71" t="s">
        <v>559</v>
      </c>
      <c r="L486" s="16"/>
      <c r="M486" s="16"/>
      <c r="N486" s="16"/>
      <c r="O486" s="15">
        <f t="shared" si="154"/>
        <v>0</v>
      </c>
      <c r="P486" s="16"/>
      <c r="Q486" s="16"/>
      <c r="R486" s="16"/>
      <c r="S486" s="16"/>
      <c r="T486" s="16"/>
      <c r="U486" s="16"/>
      <c r="V486" s="114"/>
      <c r="W486" s="16"/>
      <c r="X486" s="173"/>
      <c r="Y486" s="88"/>
    </row>
    <row r="487" spans="1:25" ht="22.5" customHeight="1" thickTop="1" thickBot="1" x14ac:dyDescent="0.3">
      <c r="A487" s="14">
        <v>1</v>
      </c>
      <c r="B487" s="74" t="s">
        <v>66</v>
      </c>
      <c r="C487" s="74" t="s">
        <v>77</v>
      </c>
      <c r="D487" s="74" t="s">
        <v>231</v>
      </c>
      <c r="E487" s="74" t="s">
        <v>81</v>
      </c>
      <c r="F487" s="74" t="s">
        <v>155</v>
      </c>
      <c r="G487" s="74" t="s">
        <v>391</v>
      </c>
      <c r="H487" s="74"/>
      <c r="I487" s="74"/>
      <c r="J487" s="74"/>
      <c r="K487" s="71" t="s">
        <v>560</v>
      </c>
      <c r="L487" s="16"/>
      <c r="M487" s="16"/>
      <c r="N487" s="16"/>
      <c r="O487" s="15">
        <f t="shared" si="154"/>
        <v>0</v>
      </c>
      <c r="P487" s="16"/>
      <c r="Q487" s="16"/>
      <c r="R487" s="16"/>
      <c r="S487" s="16"/>
      <c r="T487" s="16"/>
      <c r="U487" s="16"/>
      <c r="V487" s="114"/>
      <c r="W487" s="16"/>
      <c r="X487" s="173"/>
      <c r="Y487" s="88"/>
    </row>
    <row r="488" spans="1:25" ht="22.5" customHeight="1" thickTop="1" thickBot="1" x14ac:dyDescent="0.3">
      <c r="A488" s="14">
        <v>1</v>
      </c>
      <c r="B488" s="74" t="s">
        <v>66</v>
      </c>
      <c r="C488" s="74" t="s">
        <v>77</v>
      </c>
      <c r="D488" s="74" t="s">
        <v>231</v>
      </c>
      <c r="E488" s="74" t="s">
        <v>81</v>
      </c>
      <c r="F488" s="74" t="s">
        <v>155</v>
      </c>
      <c r="G488" s="74" t="s">
        <v>393</v>
      </c>
      <c r="H488" s="74"/>
      <c r="I488" s="74"/>
      <c r="J488" s="74"/>
      <c r="K488" s="71" t="s">
        <v>561</v>
      </c>
      <c r="L488" s="16"/>
      <c r="M488" s="16"/>
      <c r="N488" s="16"/>
      <c r="O488" s="15">
        <f t="shared" si="154"/>
        <v>0</v>
      </c>
      <c r="P488" s="16"/>
      <c r="Q488" s="16"/>
      <c r="R488" s="16"/>
      <c r="S488" s="16"/>
      <c r="T488" s="16"/>
      <c r="U488" s="16"/>
      <c r="V488" s="114"/>
      <c r="W488" s="16"/>
      <c r="X488" s="173"/>
      <c r="Y488" s="88"/>
    </row>
    <row r="489" spans="1:25" ht="22.5" customHeight="1" thickTop="1" thickBot="1" x14ac:dyDescent="0.3">
      <c r="A489" s="14">
        <v>1</v>
      </c>
      <c r="B489" s="74" t="s">
        <v>66</v>
      </c>
      <c r="C489" s="74" t="s">
        <v>77</v>
      </c>
      <c r="D489" s="74" t="s">
        <v>231</v>
      </c>
      <c r="E489" s="74" t="s">
        <v>81</v>
      </c>
      <c r="F489" s="74" t="s">
        <v>155</v>
      </c>
      <c r="G489" s="74" t="s">
        <v>395</v>
      </c>
      <c r="H489" s="74"/>
      <c r="I489" s="74"/>
      <c r="J489" s="74"/>
      <c r="K489" s="71" t="s">
        <v>562</v>
      </c>
      <c r="L489" s="16"/>
      <c r="M489" s="16"/>
      <c r="N489" s="16"/>
      <c r="O489" s="15">
        <f t="shared" si="154"/>
        <v>0</v>
      </c>
      <c r="P489" s="16"/>
      <c r="Q489" s="16"/>
      <c r="R489" s="16"/>
      <c r="S489" s="16"/>
      <c r="T489" s="16"/>
      <c r="U489" s="16"/>
      <c r="V489" s="114"/>
      <c r="W489" s="16"/>
      <c r="X489" s="173"/>
      <c r="Y489" s="88"/>
    </row>
    <row r="490" spans="1:25" ht="22.5" customHeight="1" thickTop="1" thickBot="1" x14ac:dyDescent="0.3">
      <c r="A490" s="14">
        <v>1</v>
      </c>
      <c r="B490" s="74" t="s">
        <v>66</v>
      </c>
      <c r="C490" s="74" t="s">
        <v>77</v>
      </c>
      <c r="D490" s="74" t="s">
        <v>231</v>
      </c>
      <c r="E490" s="74" t="s">
        <v>81</v>
      </c>
      <c r="F490" s="74" t="s">
        <v>155</v>
      </c>
      <c r="G490" s="74" t="s">
        <v>397</v>
      </c>
      <c r="H490" s="74"/>
      <c r="I490" s="74"/>
      <c r="J490" s="74"/>
      <c r="K490" s="71" t="s">
        <v>563</v>
      </c>
      <c r="L490" s="16"/>
      <c r="M490" s="16"/>
      <c r="N490" s="16"/>
      <c r="O490" s="15">
        <f t="shared" si="154"/>
        <v>0</v>
      </c>
      <c r="P490" s="16"/>
      <c r="Q490" s="16"/>
      <c r="R490" s="16"/>
      <c r="S490" s="16"/>
      <c r="T490" s="16"/>
      <c r="U490" s="16"/>
      <c r="V490" s="114"/>
      <c r="W490" s="16"/>
      <c r="X490" s="173"/>
      <c r="Y490" s="88"/>
    </row>
    <row r="491" spans="1:25" ht="22.5" customHeight="1" thickTop="1" thickBot="1" x14ac:dyDescent="0.3">
      <c r="A491" s="14">
        <v>1</v>
      </c>
      <c r="B491" s="74" t="s">
        <v>66</v>
      </c>
      <c r="C491" s="74" t="s">
        <v>77</v>
      </c>
      <c r="D491" s="74" t="s">
        <v>231</v>
      </c>
      <c r="E491" s="74" t="s">
        <v>81</v>
      </c>
      <c r="F491" s="74" t="s">
        <v>155</v>
      </c>
      <c r="G491" s="74" t="s">
        <v>399</v>
      </c>
      <c r="H491" s="74"/>
      <c r="I491" s="74"/>
      <c r="J491" s="74"/>
      <c r="K491" s="71" t="s">
        <v>564</v>
      </c>
      <c r="L491" s="16"/>
      <c r="M491" s="16"/>
      <c r="N491" s="16"/>
      <c r="O491" s="15">
        <f t="shared" si="154"/>
        <v>0</v>
      </c>
      <c r="P491" s="16"/>
      <c r="Q491" s="16"/>
      <c r="R491" s="16"/>
      <c r="S491" s="16"/>
      <c r="T491" s="16"/>
      <c r="U491" s="16"/>
      <c r="V491" s="114"/>
      <c r="W491" s="16"/>
      <c r="X491" s="173"/>
      <c r="Y491" s="88"/>
    </row>
    <row r="492" spans="1:25" ht="22.5" customHeight="1" thickTop="1" thickBot="1" x14ac:dyDescent="0.3">
      <c r="A492" s="14">
        <v>1</v>
      </c>
      <c r="B492" s="74" t="s">
        <v>66</v>
      </c>
      <c r="C492" s="74" t="s">
        <v>77</v>
      </c>
      <c r="D492" s="74" t="s">
        <v>231</v>
      </c>
      <c r="E492" s="74" t="s">
        <v>81</v>
      </c>
      <c r="F492" s="74" t="s">
        <v>155</v>
      </c>
      <c r="G492" s="74" t="s">
        <v>177</v>
      </c>
      <c r="H492" s="74"/>
      <c r="I492" s="74"/>
      <c r="J492" s="74"/>
      <c r="K492" s="71" t="s">
        <v>565</v>
      </c>
      <c r="L492" s="16"/>
      <c r="M492" s="16"/>
      <c r="N492" s="16"/>
      <c r="O492" s="15">
        <f t="shared" si="154"/>
        <v>0</v>
      </c>
      <c r="P492" s="16"/>
      <c r="Q492" s="16"/>
      <c r="R492" s="16"/>
      <c r="S492" s="16"/>
      <c r="T492" s="16"/>
      <c r="U492" s="16"/>
      <c r="V492" s="114"/>
      <c r="W492" s="16"/>
      <c r="X492" s="173"/>
      <c r="Y492" s="88"/>
    </row>
    <row r="493" spans="1:25" ht="22.5" customHeight="1" thickTop="1" thickBot="1" x14ac:dyDescent="0.3">
      <c r="A493" s="14">
        <v>1</v>
      </c>
      <c r="B493" s="74" t="s">
        <v>66</v>
      </c>
      <c r="C493" s="74" t="s">
        <v>77</v>
      </c>
      <c r="D493" s="74" t="s">
        <v>231</v>
      </c>
      <c r="E493" s="74" t="s">
        <v>81</v>
      </c>
      <c r="F493" s="74" t="s">
        <v>155</v>
      </c>
      <c r="G493" s="74" t="s">
        <v>402</v>
      </c>
      <c r="H493" s="74"/>
      <c r="I493" s="74"/>
      <c r="J493" s="74"/>
      <c r="K493" s="71" t="s">
        <v>566</v>
      </c>
      <c r="L493" s="16"/>
      <c r="M493" s="16"/>
      <c r="N493" s="16"/>
      <c r="O493" s="15">
        <f t="shared" si="154"/>
        <v>0</v>
      </c>
      <c r="P493" s="16"/>
      <c r="Q493" s="16"/>
      <c r="R493" s="16"/>
      <c r="S493" s="16"/>
      <c r="T493" s="16"/>
      <c r="U493" s="16"/>
      <c r="V493" s="114"/>
      <c r="W493" s="16"/>
      <c r="X493" s="173"/>
      <c r="Y493" s="88"/>
    </row>
    <row r="494" spans="1:25" ht="22.5" customHeight="1" thickTop="1" thickBot="1" x14ac:dyDescent="0.3">
      <c r="A494" s="14">
        <v>1</v>
      </c>
      <c r="B494" s="74" t="s">
        <v>66</v>
      </c>
      <c r="C494" s="74" t="s">
        <v>77</v>
      </c>
      <c r="D494" s="74" t="s">
        <v>231</v>
      </c>
      <c r="E494" s="74" t="s">
        <v>81</v>
      </c>
      <c r="F494" s="74" t="s">
        <v>155</v>
      </c>
      <c r="G494" s="74" t="s">
        <v>404</v>
      </c>
      <c r="H494" s="74"/>
      <c r="I494" s="74"/>
      <c r="J494" s="74"/>
      <c r="K494" s="71" t="s">
        <v>567</v>
      </c>
      <c r="L494" s="16"/>
      <c r="M494" s="16"/>
      <c r="N494" s="16"/>
      <c r="O494" s="15">
        <f t="shared" si="154"/>
        <v>0</v>
      </c>
      <c r="P494" s="16"/>
      <c r="Q494" s="16"/>
      <c r="R494" s="16"/>
      <c r="S494" s="16"/>
      <c r="T494" s="16"/>
      <c r="U494" s="16"/>
      <c r="V494" s="114"/>
      <c r="W494" s="16"/>
      <c r="X494" s="173"/>
      <c r="Y494" s="88"/>
    </row>
    <row r="495" spans="1:25" ht="22.5" customHeight="1" thickTop="1" thickBot="1" x14ac:dyDescent="0.3">
      <c r="A495" s="14">
        <v>1</v>
      </c>
      <c r="B495" s="74" t="s">
        <v>66</v>
      </c>
      <c r="C495" s="74" t="s">
        <v>77</v>
      </c>
      <c r="D495" s="74" t="s">
        <v>231</v>
      </c>
      <c r="E495" s="74" t="s">
        <v>81</v>
      </c>
      <c r="F495" s="74" t="s">
        <v>155</v>
      </c>
      <c r="G495" s="74" t="s">
        <v>406</v>
      </c>
      <c r="H495" s="74"/>
      <c r="I495" s="74"/>
      <c r="J495" s="74"/>
      <c r="K495" s="71" t="s">
        <v>568</v>
      </c>
      <c r="L495" s="16"/>
      <c r="M495" s="16"/>
      <c r="N495" s="16"/>
      <c r="O495" s="15">
        <f t="shared" si="154"/>
        <v>0</v>
      </c>
      <c r="P495" s="16"/>
      <c r="Q495" s="16"/>
      <c r="R495" s="16"/>
      <c r="S495" s="16"/>
      <c r="T495" s="16"/>
      <c r="U495" s="16"/>
      <c r="V495" s="114"/>
      <c r="W495" s="16"/>
      <c r="X495" s="173"/>
      <c r="Y495" s="88"/>
    </row>
    <row r="496" spans="1:25" ht="22.5" customHeight="1" thickTop="1" thickBot="1" x14ac:dyDescent="0.3">
      <c r="A496" s="14">
        <v>1</v>
      </c>
      <c r="B496" s="74" t="s">
        <v>66</v>
      </c>
      <c r="C496" s="74" t="s">
        <v>77</v>
      </c>
      <c r="D496" s="74" t="s">
        <v>231</v>
      </c>
      <c r="E496" s="74" t="s">
        <v>81</v>
      </c>
      <c r="F496" s="74" t="s">
        <v>155</v>
      </c>
      <c r="G496" s="74" t="s">
        <v>408</v>
      </c>
      <c r="H496" s="74"/>
      <c r="I496" s="74"/>
      <c r="J496" s="74"/>
      <c r="K496" s="71" t="s">
        <v>569</v>
      </c>
      <c r="L496" s="16"/>
      <c r="M496" s="16"/>
      <c r="N496" s="16"/>
      <c r="O496" s="15">
        <f t="shared" si="154"/>
        <v>0</v>
      </c>
      <c r="P496" s="16"/>
      <c r="Q496" s="16"/>
      <c r="R496" s="16"/>
      <c r="S496" s="16"/>
      <c r="T496" s="16"/>
      <c r="U496" s="16"/>
      <c r="V496" s="114"/>
      <c r="W496" s="16"/>
      <c r="X496" s="173"/>
      <c r="Y496" s="88"/>
    </row>
    <row r="497" spans="1:25" ht="22.5" customHeight="1" thickTop="1" thickBot="1" x14ac:dyDescent="0.3">
      <c r="A497" s="14">
        <v>1</v>
      </c>
      <c r="B497" s="74" t="s">
        <v>66</v>
      </c>
      <c r="C497" s="74" t="s">
        <v>77</v>
      </c>
      <c r="D497" s="74" t="s">
        <v>231</v>
      </c>
      <c r="E497" s="74" t="s">
        <v>81</v>
      </c>
      <c r="F497" s="74" t="s">
        <v>155</v>
      </c>
      <c r="G497" s="74" t="s">
        <v>410</v>
      </c>
      <c r="H497" s="74"/>
      <c r="I497" s="74"/>
      <c r="J497" s="74"/>
      <c r="K497" s="71" t="s">
        <v>570</v>
      </c>
      <c r="L497" s="16"/>
      <c r="M497" s="16"/>
      <c r="N497" s="16"/>
      <c r="O497" s="15">
        <f t="shared" si="154"/>
        <v>0</v>
      </c>
      <c r="P497" s="16"/>
      <c r="Q497" s="16"/>
      <c r="R497" s="16"/>
      <c r="S497" s="16"/>
      <c r="T497" s="16"/>
      <c r="U497" s="16"/>
      <c r="V497" s="114"/>
      <c r="W497" s="16"/>
      <c r="X497" s="173"/>
      <c r="Y497" s="88"/>
    </row>
    <row r="498" spans="1:25" ht="22.5" customHeight="1" thickTop="1" thickBot="1" x14ac:dyDescent="0.3">
      <c r="A498" s="14">
        <v>1</v>
      </c>
      <c r="B498" s="74" t="s">
        <v>66</v>
      </c>
      <c r="C498" s="74" t="s">
        <v>77</v>
      </c>
      <c r="D498" s="74" t="s">
        <v>231</v>
      </c>
      <c r="E498" s="74" t="s">
        <v>81</v>
      </c>
      <c r="F498" s="74" t="s">
        <v>155</v>
      </c>
      <c r="G498" s="74" t="s">
        <v>412</v>
      </c>
      <c r="H498" s="74"/>
      <c r="I498" s="74"/>
      <c r="J498" s="74"/>
      <c r="K498" s="71" t="s">
        <v>571</v>
      </c>
      <c r="L498" s="16"/>
      <c r="M498" s="16"/>
      <c r="N498" s="16"/>
      <c r="O498" s="15">
        <f t="shared" si="154"/>
        <v>0</v>
      </c>
      <c r="P498" s="16"/>
      <c r="Q498" s="16"/>
      <c r="R498" s="16"/>
      <c r="S498" s="16"/>
      <c r="T498" s="16"/>
      <c r="U498" s="16"/>
      <c r="V498" s="114"/>
      <c r="W498" s="16"/>
      <c r="X498" s="173"/>
      <c r="Y498" s="88"/>
    </row>
    <row r="499" spans="1:25" ht="22.5" customHeight="1" thickTop="1" thickBot="1" x14ac:dyDescent="0.3">
      <c r="A499" s="14">
        <v>1</v>
      </c>
      <c r="B499" s="74" t="s">
        <v>66</v>
      </c>
      <c r="C499" s="74" t="s">
        <v>77</v>
      </c>
      <c r="D499" s="74" t="s">
        <v>231</v>
      </c>
      <c r="E499" s="74" t="s">
        <v>81</v>
      </c>
      <c r="F499" s="74" t="s">
        <v>155</v>
      </c>
      <c r="G499" s="74" t="s">
        <v>414</v>
      </c>
      <c r="H499" s="74"/>
      <c r="I499" s="74"/>
      <c r="J499" s="74"/>
      <c r="K499" s="71" t="s">
        <v>572</v>
      </c>
      <c r="L499" s="16"/>
      <c r="M499" s="16"/>
      <c r="N499" s="16"/>
      <c r="O499" s="15">
        <f t="shared" si="154"/>
        <v>0</v>
      </c>
      <c r="P499" s="16"/>
      <c r="Q499" s="16"/>
      <c r="R499" s="16"/>
      <c r="S499" s="16"/>
      <c r="T499" s="16"/>
      <c r="U499" s="16"/>
      <c r="V499" s="114"/>
      <c r="W499" s="16"/>
      <c r="X499" s="173"/>
      <c r="Y499" s="88"/>
    </row>
    <row r="500" spans="1:25" ht="22.5" customHeight="1" thickTop="1" thickBot="1" x14ac:dyDescent="0.3">
      <c r="A500" s="14">
        <v>1</v>
      </c>
      <c r="B500" s="74" t="s">
        <v>66</v>
      </c>
      <c r="C500" s="74" t="s">
        <v>77</v>
      </c>
      <c r="D500" s="74" t="s">
        <v>231</v>
      </c>
      <c r="E500" s="74" t="s">
        <v>81</v>
      </c>
      <c r="F500" s="74" t="s">
        <v>155</v>
      </c>
      <c r="G500" s="74" t="s">
        <v>416</v>
      </c>
      <c r="H500" s="74"/>
      <c r="I500" s="74"/>
      <c r="J500" s="74"/>
      <c r="K500" s="71" t="s">
        <v>573</v>
      </c>
      <c r="L500" s="16"/>
      <c r="M500" s="16"/>
      <c r="N500" s="16"/>
      <c r="O500" s="15">
        <f t="shared" si="154"/>
        <v>0</v>
      </c>
      <c r="P500" s="16"/>
      <c r="Q500" s="16"/>
      <c r="R500" s="16"/>
      <c r="S500" s="16"/>
      <c r="T500" s="16"/>
      <c r="U500" s="16"/>
      <c r="V500" s="114"/>
      <c r="W500" s="16"/>
      <c r="X500" s="173"/>
      <c r="Y500" s="88"/>
    </row>
    <row r="501" spans="1:25" ht="22.5" customHeight="1" thickTop="1" thickBot="1" x14ac:dyDescent="0.3">
      <c r="A501" s="14">
        <v>1</v>
      </c>
      <c r="B501" s="74" t="s">
        <v>66</v>
      </c>
      <c r="C501" s="74" t="s">
        <v>77</v>
      </c>
      <c r="D501" s="74" t="s">
        <v>231</v>
      </c>
      <c r="E501" s="74" t="s">
        <v>81</v>
      </c>
      <c r="F501" s="74" t="s">
        <v>155</v>
      </c>
      <c r="G501" s="74" t="s">
        <v>507</v>
      </c>
      <c r="H501" s="74"/>
      <c r="I501" s="74"/>
      <c r="J501" s="74"/>
      <c r="K501" s="71" t="s">
        <v>574</v>
      </c>
      <c r="L501" s="16"/>
      <c r="M501" s="16"/>
      <c r="N501" s="16"/>
      <c r="O501" s="15">
        <f t="shared" si="154"/>
        <v>0</v>
      </c>
      <c r="P501" s="16"/>
      <c r="Q501" s="16"/>
      <c r="R501" s="16"/>
      <c r="S501" s="16"/>
      <c r="T501" s="16"/>
      <c r="U501" s="16"/>
      <c r="V501" s="114"/>
      <c r="W501" s="16"/>
      <c r="X501" s="173"/>
      <c r="Y501" s="88"/>
    </row>
    <row r="502" spans="1:25" ht="22.5" customHeight="1" thickTop="1" thickBot="1" x14ac:dyDescent="0.3">
      <c r="A502" s="14">
        <v>1</v>
      </c>
      <c r="B502" s="74" t="s">
        <v>66</v>
      </c>
      <c r="C502" s="74" t="s">
        <v>77</v>
      </c>
      <c r="D502" s="74" t="s">
        <v>172</v>
      </c>
      <c r="E502" s="74"/>
      <c r="F502" s="74"/>
      <c r="G502" s="74"/>
      <c r="H502" s="74"/>
      <c r="I502" s="74"/>
      <c r="J502" s="74"/>
      <c r="K502" s="71" t="s">
        <v>575</v>
      </c>
      <c r="L502" s="16">
        <f>+L503+L504</f>
        <v>0</v>
      </c>
      <c r="M502" s="16">
        <f t="shared" ref="M502:U502" si="155">+M503+M504</f>
        <v>0</v>
      </c>
      <c r="N502" s="16">
        <f t="shared" si="155"/>
        <v>0</v>
      </c>
      <c r="O502" s="16">
        <f t="shared" si="155"/>
        <v>0</v>
      </c>
      <c r="P502" s="16">
        <f t="shared" si="155"/>
        <v>0</v>
      </c>
      <c r="Q502" s="16">
        <f t="shared" si="155"/>
        <v>0</v>
      </c>
      <c r="R502" s="16">
        <f t="shared" si="155"/>
        <v>0</v>
      </c>
      <c r="S502" s="16">
        <f t="shared" si="155"/>
        <v>0</v>
      </c>
      <c r="T502" s="16">
        <f t="shared" si="155"/>
        <v>0</v>
      </c>
      <c r="U502" s="16">
        <f t="shared" si="155"/>
        <v>0</v>
      </c>
      <c r="V502" s="114"/>
      <c r="W502" s="16"/>
      <c r="X502" s="173"/>
      <c r="Y502" s="88"/>
    </row>
    <row r="503" spans="1:25" ht="22.5" customHeight="1" thickTop="1" thickBot="1" x14ac:dyDescent="0.3">
      <c r="A503" s="14">
        <v>1</v>
      </c>
      <c r="B503" s="74" t="s">
        <v>66</v>
      </c>
      <c r="C503" s="74" t="s">
        <v>77</v>
      </c>
      <c r="D503" s="74" t="s">
        <v>172</v>
      </c>
      <c r="E503" s="74" t="s">
        <v>70</v>
      </c>
      <c r="F503" s="74"/>
      <c r="G503" s="74"/>
      <c r="H503" s="74"/>
      <c r="I503" s="74"/>
      <c r="J503" s="74"/>
      <c r="K503" s="71" t="s">
        <v>576</v>
      </c>
      <c r="L503" s="16"/>
      <c r="M503" s="16"/>
      <c r="N503" s="16"/>
      <c r="O503" s="15">
        <f>+L503+M503-N503</f>
        <v>0</v>
      </c>
      <c r="P503" s="16"/>
      <c r="Q503" s="16"/>
      <c r="R503" s="16"/>
      <c r="S503" s="16"/>
      <c r="T503" s="16"/>
      <c r="U503" s="16"/>
      <c r="V503" s="114"/>
      <c r="W503" s="16"/>
      <c r="X503" s="173"/>
      <c r="Y503" s="88"/>
    </row>
    <row r="504" spans="1:25" ht="22.5" customHeight="1" thickTop="1" thickBot="1" x14ac:dyDescent="0.3">
      <c r="A504" s="14">
        <v>1</v>
      </c>
      <c r="B504" s="74" t="s">
        <v>66</v>
      </c>
      <c r="C504" s="74" t="s">
        <v>77</v>
      </c>
      <c r="D504" s="74" t="s">
        <v>172</v>
      </c>
      <c r="E504" s="74" t="s">
        <v>81</v>
      </c>
      <c r="F504" s="74"/>
      <c r="G504" s="74"/>
      <c r="H504" s="74"/>
      <c r="I504" s="74"/>
      <c r="J504" s="74"/>
      <c r="K504" s="71" t="s">
        <v>577</v>
      </c>
      <c r="L504" s="16"/>
      <c r="M504" s="16"/>
      <c r="N504" s="16"/>
      <c r="O504" s="15">
        <f>+L504+M504-N504</f>
        <v>0</v>
      </c>
      <c r="P504" s="16"/>
      <c r="Q504" s="16"/>
      <c r="R504" s="16"/>
      <c r="S504" s="16"/>
      <c r="T504" s="16"/>
      <c r="U504" s="16"/>
      <c r="V504" s="114"/>
      <c r="W504" s="16"/>
      <c r="X504" s="173"/>
      <c r="Y504" s="88"/>
    </row>
    <row r="505" spans="1:25" ht="22.5" customHeight="1" thickTop="1" thickBot="1" x14ac:dyDescent="0.3">
      <c r="A505" s="14">
        <v>1</v>
      </c>
      <c r="B505" s="14">
        <v>2</v>
      </c>
      <c r="C505" s="74"/>
      <c r="D505" s="74"/>
      <c r="E505" s="74"/>
      <c r="F505" s="74"/>
      <c r="G505" s="74"/>
      <c r="H505" s="74"/>
      <c r="I505" s="74"/>
      <c r="J505" s="74"/>
      <c r="K505" s="8" t="s">
        <v>578</v>
      </c>
      <c r="L505" s="16">
        <f>+L506+L510</f>
        <v>2347454000</v>
      </c>
      <c r="M505" s="16">
        <f t="shared" ref="M505:U505" si="156">+M506+M510</f>
        <v>61000000</v>
      </c>
      <c r="N505" s="16">
        <f t="shared" si="156"/>
        <v>0</v>
      </c>
      <c r="O505" s="16">
        <f t="shared" si="156"/>
        <v>2408454000</v>
      </c>
      <c r="P505" s="16">
        <f t="shared" si="156"/>
        <v>2408454000</v>
      </c>
      <c r="Q505" s="16">
        <f t="shared" si="156"/>
        <v>0</v>
      </c>
      <c r="R505" s="16">
        <f t="shared" si="156"/>
        <v>0</v>
      </c>
      <c r="S505" s="16">
        <f t="shared" si="156"/>
        <v>0</v>
      </c>
      <c r="T505" s="16">
        <f t="shared" si="156"/>
        <v>2408454000</v>
      </c>
      <c r="U505" s="16">
        <f t="shared" si="156"/>
        <v>2371835924</v>
      </c>
      <c r="V505" s="114">
        <f>U505/T505</f>
        <v>0.98479602433760416</v>
      </c>
      <c r="W505" s="16"/>
      <c r="X505" s="173" t="s">
        <v>711</v>
      </c>
      <c r="Y505" s="88" t="s">
        <v>700</v>
      </c>
    </row>
    <row r="506" spans="1:25" ht="22.5" customHeight="1" thickTop="1" thickBot="1" x14ac:dyDescent="0.3">
      <c r="A506" s="14">
        <v>1</v>
      </c>
      <c r="B506" s="14">
        <v>2</v>
      </c>
      <c r="C506" s="74" t="s">
        <v>66</v>
      </c>
      <c r="D506" s="74"/>
      <c r="E506" s="74"/>
      <c r="F506" s="74"/>
      <c r="G506" s="74"/>
      <c r="H506" s="74"/>
      <c r="I506" s="74"/>
      <c r="J506" s="74"/>
      <c r="K506" s="70" t="s">
        <v>579</v>
      </c>
      <c r="L506" s="16">
        <f>SUM(L507:L509)</f>
        <v>2347454000</v>
      </c>
      <c r="M506" s="16">
        <f t="shared" ref="M506:U506" si="157">SUM(M507:M509)</f>
        <v>61000000</v>
      </c>
      <c r="N506" s="16">
        <f t="shared" si="157"/>
        <v>0</v>
      </c>
      <c r="O506" s="16">
        <f t="shared" si="157"/>
        <v>2408454000</v>
      </c>
      <c r="P506" s="16">
        <f t="shared" si="157"/>
        <v>2408454000</v>
      </c>
      <c r="Q506" s="16">
        <f t="shared" si="157"/>
        <v>0</v>
      </c>
      <c r="R506" s="16">
        <f t="shared" si="157"/>
        <v>0</v>
      </c>
      <c r="S506" s="16">
        <f t="shared" si="157"/>
        <v>0</v>
      </c>
      <c r="T506" s="16">
        <f t="shared" si="157"/>
        <v>2408454000</v>
      </c>
      <c r="U506" s="16">
        <f t="shared" si="157"/>
        <v>2371835924</v>
      </c>
      <c r="V506" s="114">
        <f>U506/T506</f>
        <v>0.98479602433760416</v>
      </c>
      <c r="W506" s="16"/>
      <c r="X506" s="173"/>
      <c r="Y506" s="88"/>
    </row>
    <row r="507" spans="1:25" ht="22.5" customHeight="1" thickTop="1" thickBot="1" x14ac:dyDescent="0.3">
      <c r="A507" s="14">
        <v>1</v>
      </c>
      <c r="B507" s="14">
        <v>2</v>
      </c>
      <c r="C507" s="74" t="s">
        <v>66</v>
      </c>
      <c r="D507" s="74" t="s">
        <v>70</v>
      </c>
      <c r="E507" s="74"/>
      <c r="F507" s="74"/>
      <c r="G507" s="74"/>
      <c r="H507" s="74"/>
      <c r="I507" s="74"/>
      <c r="J507" s="74"/>
      <c r="K507" s="71" t="s">
        <v>580</v>
      </c>
      <c r="L507" s="119">
        <f>2372058000-61000000</f>
        <v>2311058000</v>
      </c>
      <c r="M507" s="16">
        <v>61000000</v>
      </c>
      <c r="N507" s="16"/>
      <c r="O507" s="15">
        <f>+L507+M507-N507</f>
        <v>2372058000</v>
      </c>
      <c r="P507" s="16">
        <f>+O507</f>
        <v>2372058000</v>
      </c>
      <c r="Q507" s="16"/>
      <c r="R507" s="16"/>
      <c r="S507" s="16"/>
      <c r="T507" s="16">
        <f>+O507</f>
        <v>2372058000</v>
      </c>
      <c r="U507" s="18">
        <f>2371835924-24881000-11515000</f>
        <v>2335439924</v>
      </c>
      <c r="V507" s="114">
        <f>U507/T507</f>
        <v>0.98456274003418132</v>
      </c>
      <c r="W507" s="16"/>
      <c r="X507" s="173"/>
      <c r="Y507" s="88"/>
    </row>
    <row r="508" spans="1:25" ht="22.5" customHeight="1" thickTop="1" thickBot="1" x14ac:dyDescent="0.3">
      <c r="A508" s="14">
        <v>1</v>
      </c>
      <c r="B508" s="14">
        <v>2</v>
      </c>
      <c r="C508" s="74" t="s">
        <v>66</v>
      </c>
      <c r="D508" s="74" t="s">
        <v>81</v>
      </c>
      <c r="E508" s="74"/>
      <c r="F508" s="74"/>
      <c r="G508" s="74"/>
      <c r="H508" s="74"/>
      <c r="I508" s="74"/>
      <c r="J508" s="74"/>
      <c r="K508" s="71" t="s">
        <v>581</v>
      </c>
      <c r="L508" s="16">
        <f>23279000+1602000</f>
        <v>24881000</v>
      </c>
      <c r="M508" s="16">
        <v>0</v>
      </c>
      <c r="N508" s="16"/>
      <c r="O508" s="15">
        <f>+L508+M508-N508</f>
        <v>24881000</v>
      </c>
      <c r="P508" s="16">
        <f>+O508</f>
        <v>24881000</v>
      </c>
      <c r="Q508" s="16"/>
      <c r="R508" s="16"/>
      <c r="S508" s="16"/>
      <c r="T508" s="16">
        <f>+O508</f>
        <v>24881000</v>
      </c>
      <c r="U508" s="16">
        <v>24881000</v>
      </c>
      <c r="V508" s="114">
        <f>U508/T508</f>
        <v>1</v>
      </c>
      <c r="W508" s="16"/>
      <c r="X508" s="173"/>
      <c r="Y508" s="88"/>
    </row>
    <row r="509" spans="1:25" ht="22.5" customHeight="1" thickTop="1" thickBot="1" x14ac:dyDescent="0.3">
      <c r="A509" s="14">
        <v>1</v>
      </c>
      <c r="B509" s="14">
        <v>2</v>
      </c>
      <c r="C509" s="74" t="s">
        <v>66</v>
      </c>
      <c r="D509" s="74" t="s">
        <v>155</v>
      </c>
      <c r="E509" s="74"/>
      <c r="F509" s="74"/>
      <c r="G509" s="74"/>
      <c r="H509" s="74"/>
      <c r="I509" s="74"/>
      <c r="J509" s="74"/>
      <c r="K509" s="71" t="s">
        <v>582</v>
      </c>
      <c r="L509" s="16">
        <v>11515000</v>
      </c>
      <c r="M509" s="16"/>
      <c r="N509" s="16"/>
      <c r="O509" s="15">
        <f>+L509+M509-N509</f>
        <v>11515000</v>
      </c>
      <c r="P509" s="16">
        <f>+O509</f>
        <v>11515000</v>
      </c>
      <c r="Q509" s="16"/>
      <c r="R509" s="16"/>
      <c r="S509" s="16"/>
      <c r="T509" s="16">
        <f>+O509</f>
        <v>11515000</v>
      </c>
      <c r="U509" s="16">
        <f>+O509</f>
        <v>11515000</v>
      </c>
      <c r="V509" s="114">
        <f>U509/T509</f>
        <v>1</v>
      </c>
      <c r="W509" s="16"/>
      <c r="X509" s="173"/>
      <c r="Y509" s="88"/>
    </row>
    <row r="510" spans="1:25" ht="22.5" customHeight="1" thickTop="1" thickBot="1" x14ac:dyDescent="0.3">
      <c r="A510" s="14">
        <v>1</v>
      </c>
      <c r="B510" s="14">
        <v>2</v>
      </c>
      <c r="C510" s="74" t="s">
        <v>77</v>
      </c>
      <c r="D510" s="74"/>
      <c r="E510" s="74"/>
      <c r="F510" s="74"/>
      <c r="G510" s="74"/>
      <c r="H510" s="74"/>
      <c r="I510" s="74"/>
      <c r="J510" s="74"/>
      <c r="K510" s="70" t="s">
        <v>583</v>
      </c>
      <c r="L510" s="16"/>
      <c r="M510" s="16"/>
      <c r="N510" s="16"/>
      <c r="O510" s="15">
        <f>+L510+M510-N510</f>
        <v>0</v>
      </c>
      <c r="P510" s="16"/>
      <c r="Q510" s="16"/>
      <c r="R510" s="16"/>
      <c r="S510" s="16"/>
      <c r="T510" s="16"/>
      <c r="U510" s="16"/>
      <c r="V510" s="114"/>
      <c r="W510" s="16"/>
      <c r="X510" s="173"/>
      <c r="Y510" s="88"/>
    </row>
    <row r="511" spans="1:25" ht="22.5" customHeight="1" thickTop="1" thickBot="1" x14ac:dyDescent="0.3">
      <c r="A511" s="14">
        <v>1</v>
      </c>
      <c r="B511" s="14">
        <v>3</v>
      </c>
      <c r="C511" s="74"/>
      <c r="D511" s="74"/>
      <c r="E511" s="74"/>
      <c r="F511" s="74"/>
      <c r="G511" s="74"/>
      <c r="H511" s="74"/>
      <c r="I511" s="74"/>
      <c r="J511" s="74"/>
      <c r="K511" s="78" t="s">
        <v>584</v>
      </c>
      <c r="L511" s="16">
        <f>+L512+L516</f>
        <v>0</v>
      </c>
      <c r="M511" s="16">
        <f t="shared" ref="M511:U511" si="158">+M512+M516</f>
        <v>0</v>
      </c>
      <c r="N511" s="16">
        <f t="shared" si="158"/>
        <v>0</v>
      </c>
      <c r="O511" s="16">
        <f t="shared" si="158"/>
        <v>0</v>
      </c>
      <c r="P511" s="16">
        <f t="shared" si="158"/>
        <v>0</v>
      </c>
      <c r="Q511" s="16">
        <f t="shared" si="158"/>
        <v>0</v>
      </c>
      <c r="R511" s="16">
        <f t="shared" si="158"/>
        <v>0</v>
      </c>
      <c r="S511" s="16">
        <f t="shared" si="158"/>
        <v>0</v>
      </c>
      <c r="T511" s="16">
        <f t="shared" si="158"/>
        <v>0</v>
      </c>
      <c r="U511" s="16">
        <f t="shared" si="158"/>
        <v>0</v>
      </c>
      <c r="V511" s="114"/>
      <c r="W511" s="16"/>
      <c r="X511" s="173"/>
      <c r="Y511" s="88"/>
    </row>
    <row r="512" spans="1:25" ht="22.5" customHeight="1" thickTop="1" thickBot="1" x14ac:dyDescent="0.3">
      <c r="A512" s="14">
        <v>1</v>
      </c>
      <c r="B512" s="14">
        <v>3</v>
      </c>
      <c r="C512" s="74" t="s">
        <v>66</v>
      </c>
      <c r="D512" s="74"/>
      <c r="E512" s="74"/>
      <c r="F512" s="74"/>
      <c r="G512" s="74"/>
      <c r="H512" s="74"/>
      <c r="I512" s="74"/>
      <c r="J512" s="74"/>
      <c r="K512" s="70" t="s">
        <v>585</v>
      </c>
      <c r="L512" s="16">
        <f>SUM(L513:L515)</f>
        <v>0</v>
      </c>
      <c r="M512" s="16">
        <f t="shared" ref="M512:U512" si="159">SUM(M513:M515)</f>
        <v>0</v>
      </c>
      <c r="N512" s="16">
        <f t="shared" si="159"/>
        <v>0</v>
      </c>
      <c r="O512" s="16">
        <f t="shared" si="159"/>
        <v>0</v>
      </c>
      <c r="P512" s="16">
        <f t="shared" si="159"/>
        <v>0</v>
      </c>
      <c r="Q512" s="16">
        <f t="shared" si="159"/>
        <v>0</v>
      </c>
      <c r="R512" s="16">
        <f t="shared" si="159"/>
        <v>0</v>
      </c>
      <c r="S512" s="16">
        <f t="shared" si="159"/>
        <v>0</v>
      </c>
      <c r="T512" s="16">
        <f t="shared" si="159"/>
        <v>0</v>
      </c>
      <c r="U512" s="16">
        <f t="shared" si="159"/>
        <v>0</v>
      </c>
      <c r="V512" s="114"/>
      <c r="W512" s="16"/>
      <c r="X512" s="173"/>
      <c r="Y512" s="88"/>
    </row>
    <row r="513" spans="1:25" ht="22.5" customHeight="1" thickTop="1" thickBot="1" x14ac:dyDescent="0.3">
      <c r="A513" s="14">
        <v>1</v>
      </c>
      <c r="B513" s="14">
        <v>3</v>
      </c>
      <c r="C513" s="74" t="s">
        <v>66</v>
      </c>
      <c r="D513" s="74" t="s">
        <v>70</v>
      </c>
      <c r="E513" s="74"/>
      <c r="F513" s="74"/>
      <c r="G513" s="74"/>
      <c r="H513" s="74"/>
      <c r="I513" s="74"/>
      <c r="J513" s="74"/>
      <c r="K513" s="71" t="s">
        <v>586</v>
      </c>
      <c r="L513" s="16"/>
      <c r="M513" s="16"/>
      <c r="N513" s="16"/>
      <c r="O513" s="15">
        <f>+L513+M513-N513</f>
        <v>0</v>
      </c>
      <c r="P513" s="16"/>
      <c r="Q513" s="16"/>
      <c r="R513" s="16"/>
      <c r="S513" s="16"/>
      <c r="T513" s="16"/>
      <c r="U513" s="16"/>
      <c r="V513" s="114"/>
      <c r="W513" s="16"/>
      <c r="X513" s="173"/>
      <c r="Y513" s="88"/>
    </row>
    <row r="514" spans="1:25" ht="22.5" customHeight="1" thickTop="1" thickBot="1" x14ac:dyDescent="0.3">
      <c r="A514" s="14">
        <v>1</v>
      </c>
      <c r="B514" s="14">
        <v>3</v>
      </c>
      <c r="C514" s="74" t="s">
        <v>66</v>
      </c>
      <c r="D514" s="74" t="s">
        <v>81</v>
      </c>
      <c r="E514" s="74"/>
      <c r="F514" s="74"/>
      <c r="G514" s="74"/>
      <c r="H514" s="74"/>
      <c r="I514" s="74"/>
      <c r="J514" s="74"/>
      <c r="K514" s="71" t="s">
        <v>587</v>
      </c>
      <c r="L514" s="16"/>
      <c r="M514" s="16"/>
      <c r="N514" s="16"/>
      <c r="O514" s="15">
        <f>+L514+M514-N514</f>
        <v>0</v>
      </c>
      <c r="P514" s="16"/>
      <c r="Q514" s="16"/>
      <c r="R514" s="16"/>
      <c r="S514" s="16"/>
      <c r="T514" s="16"/>
      <c r="U514" s="16"/>
      <c r="V514" s="114"/>
      <c r="W514" s="16"/>
      <c r="X514" s="173"/>
      <c r="Y514" s="88"/>
    </row>
    <row r="515" spans="1:25" ht="22.5" customHeight="1" thickTop="1" thickBot="1" x14ac:dyDescent="0.3">
      <c r="A515" s="14">
        <v>1</v>
      </c>
      <c r="B515" s="14">
        <v>3</v>
      </c>
      <c r="C515" s="74" t="s">
        <v>66</v>
      </c>
      <c r="D515" s="74" t="s">
        <v>155</v>
      </c>
      <c r="E515" s="74"/>
      <c r="F515" s="74"/>
      <c r="G515" s="74"/>
      <c r="H515" s="74"/>
      <c r="I515" s="74"/>
      <c r="J515" s="74"/>
      <c r="K515" s="71" t="s">
        <v>588</v>
      </c>
      <c r="L515" s="16"/>
      <c r="M515" s="16"/>
      <c r="N515" s="16"/>
      <c r="O515" s="15">
        <f>+L515+M515-N515</f>
        <v>0</v>
      </c>
      <c r="P515" s="16"/>
      <c r="Q515" s="16"/>
      <c r="R515" s="16"/>
      <c r="S515" s="16"/>
      <c r="T515" s="16"/>
      <c r="U515" s="16"/>
      <c r="V515" s="114"/>
      <c r="W515" s="16"/>
      <c r="X515" s="173"/>
      <c r="Y515" s="88"/>
    </row>
    <row r="516" spans="1:25" ht="22.5" customHeight="1" thickTop="1" thickBot="1" x14ac:dyDescent="0.3">
      <c r="A516" s="14">
        <v>1</v>
      </c>
      <c r="B516" s="14">
        <v>3</v>
      </c>
      <c r="C516" s="74" t="s">
        <v>77</v>
      </c>
      <c r="D516" s="74"/>
      <c r="E516" s="74"/>
      <c r="F516" s="74"/>
      <c r="G516" s="74"/>
      <c r="H516" s="74"/>
      <c r="I516" s="74"/>
      <c r="J516" s="74"/>
      <c r="K516" s="70" t="s">
        <v>589</v>
      </c>
      <c r="L516" s="16"/>
      <c r="M516" s="16"/>
      <c r="N516" s="16"/>
      <c r="O516" s="15">
        <f>+L516+M516-N516</f>
        <v>0</v>
      </c>
      <c r="P516" s="16"/>
      <c r="Q516" s="16"/>
      <c r="R516" s="16"/>
      <c r="S516" s="16"/>
      <c r="T516" s="16"/>
      <c r="U516" s="16"/>
      <c r="V516" s="114"/>
      <c r="W516" s="16"/>
      <c r="X516" s="173"/>
      <c r="Y516" s="88"/>
    </row>
    <row r="517" spans="1:25" ht="22.5" customHeight="1" thickTop="1" thickBot="1" x14ac:dyDescent="0.3">
      <c r="A517" s="14">
        <v>1</v>
      </c>
      <c r="B517" s="14">
        <v>4</v>
      </c>
      <c r="C517" s="74"/>
      <c r="D517" s="74"/>
      <c r="E517" s="74"/>
      <c r="F517" s="74"/>
      <c r="G517" s="74"/>
      <c r="H517" s="74"/>
      <c r="I517" s="74"/>
      <c r="J517" s="74"/>
      <c r="K517" s="8" t="s">
        <v>590</v>
      </c>
      <c r="L517" s="16"/>
      <c r="M517" s="120">
        <v>1322391334</v>
      </c>
      <c r="N517" s="120">
        <v>1322391334</v>
      </c>
      <c r="O517" s="15">
        <f>+L517+M517-N517</f>
        <v>0</v>
      </c>
      <c r="P517" s="16"/>
      <c r="Q517" s="16"/>
      <c r="R517" s="16"/>
      <c r="S517" s="16"/>
      <c r="T517" s="16"/>
      <c r="U517" s="16"/>
      <c r="V517" s="114"/>
      <c r="W517" s="16"/>
      <c r="X517" s="173"/>
      <c r="Y517" s="88"/>
    </row>
    <row r="518" spans="1:25" ht="22.5" customHeight="1" thickTop="1" thickBot="1" x14ac:dyDescent="0.3">
      <c r="A518" s="14">
        <v>1</v>
      </c>
      <c r="B518" s="74" t="s">
        <v>591</v>
      </c>
      <c r="C518" s="74"/>
      <c r="D518" s="74"/>
      <c r="E518" s="74"/>
      <c r="F518" s="74"/>
      <c r="G518" s="74"/>
      <c r="H518" s="74"/>
      <c r="I518" s="74"/>
      <c r="J518" s="74"/>
      <c r="K518" s="8" t="s">
        <v>592</v>
      </c>
      <c r="L518" s="16">
        <f>+L519+L523+L524</f>
        <v>0</v>
      </c>
      <c r="M518" s="16">
        <f t="shared" ref="M518:U518" si="160">+M519+M523+M524</f>
        <v>0</v>
      </c>
      <c r="N518" s="16">
        <f t="shared" si="160"/>
        <v>0</v>
      </c>
      <c r="O518" s="16">
        <f t="shared" si="160"/>
        <v>0</v>
      </c>
      <c r="P518" s="16">
        <f t="shared" si="160"/>
        <v>0</v>
      </c>
      <c r="Q518" s="16">
        <f t="shared" si="160"/>
        <v>0</v>
      </c>
      <c r="R518" s="16">
        <f t="shared" si="160"/>
        <v>0</v>
      </c>
      <c r="S518" s="16">
        <f t="shared" si="160"/>
        <v>0</v>
      </c>
      <c r="T518" s="16">
        <f t="shared" si="160"/>
        <v>0</v>
      </c>
      <c r="U518" s="16">
        <f t="shared" si="160"/>
        <v>0</v>
      </c>
      <c r="V518" s="114"/>
      <c r="W518" s="16"/>
      <c r="X518" s="173"/>
      <c r="Y518" s="88"/>
    </row>
    <row r="519" spans="1:25" ht="22.5" customHeight="1" thickTop="1" thickBot="1" x14ac:dyDescent="0.3">
      <c r="A519" s="14">
        <v>1</v>
      </c>
      <c r="B519" s="74" t="s">
        <v>591</v>
      </c>
      <c r="C519" s="74" t="s">
        <v>66</v>
      </c>
      <c r="D519" s="74"/>
      <c r="E519" s="74"/>
      <c r="F519" s="74"/>
      <c r="G519" s="74"/>
      <c r="H519" s="74"/>
      <c r="I519" s="74"/>
      <c r="J519" s="74"/>
      <c r="K519" s="72" t="s">
        <v>593</v>
      </c>
      <c r="L519" s="16">
        <f>SUM(L520:L522)</f>
        <v>0</v>
      </c>
      <c r="M519" s="16">
        <f t="shared" ref="M519:U519" si="161">SUM(M520:M522)</f>
        <v>0</v>
      </c>
      <c r="N519" s="16">
        <f t="shared" si="161"/>
        <v>0</v>
      </c>
      <c r="O519" s="16">
        <f t="shared" si="161"/>
        <v>0</v>
      </c>
      <c r="P519" s="16">
        <f t="shared" si="161"/>
        <v>0</v>
      </c>
      <c r="Q519" s="16">
        <f t="shared" si="161"/>
        <v>0</v>
      </c>
      <c r="R519" s="16">
        <f t="shared" si="161"/>
        <v>0</v>
      </c>
      <c r="S519" s="16">
        <f t="shared" si="161"/>
        <v>0</v>
      </c>
      <c r="T519" s="16">
        <f t="shared" si="161"/>
        <v>0</v>
      </c>
      <c r="U519" s="16">
        <f t="shared" si="161"/>
        <v>0</v>
      </c>
      <c r="V519" s="114"/>
      <c r="W519" s="16"/>
      <c r="X519" s="173"/>
      <c r="Y519" s="88"/>
    </row>
    <row r="520" spans="1:25" ht="22.5" customHeight="1" thickTop="1" thickBot="1" x14ac:dyDescent="0.3">
      <c r="A520" s="14">
        <v>1</v>
      </c>
      <c r="B520" s="74" t="s">
        <v>591</v>
      </c>
      <c r="C520" s="74" t="s">
        <v>66</v>
      </c>
      <c r="D520" s="74" t="s">
        <v>70</v>
      </c>
      <c r="E520" s="74"/>
      <c r="F520" s="74"/>
      <c r="G520" s="74"/>
      <c r="H520" s="74"/>
      <c r="I520" s="74"/>
      <c r="J520" s="74"/>
      <c r="K520" s="71" t="s">
        <v>594</v>
      </c>
      <c r="L520" s="16"/>
      <c r="M520" s="16"/>
      <c r="N520" s="16"/>
      <c r="O520" s="15">
        <f>+L520+M520-N520</f>
        <v>0</v>
      </c>
      <c r="P520" s="16"/>
      <c r="Q520" s="16"/>
      <c r="R520" s="16"/>
      <c r="S520" s="16"/>
      <c r="T520" s="16"/>
      <c r="U520" s="16"/>
      <c r="V520" s="114"/>
      <c r="W520" s="16"/>
      <c r="X520" s="173"/>
      <c r="Y520" s="88"/>
    </row>
    <row r="521" spans="1:25" ht="22.5" customHeight="1" thickTop="1" thickBot="1" x14ac:dyDescent="0.3">
      <c r="A521" s="14">
        <v>1</v>
      </c>
      <c r="B521" s="74" t="s">
        <v>591</v>
      </c>
      <c r="C521" s="74" t="s">
        <v>66</v>
      </c>
      <c r="D521" s="74" t="s">
        <v>81</v>
      </c>
      <c r="E521" s="74"/>
      <c r="F521" s="74"/>
      <c r="G521" s="74"/>
      <c r="H521" s="74"/>
      <c r="I521" s="74"/>
      <c r="J521" s="74"/>
      <c r="K521" s="71" t="s">
        <v>595</v>
      </c>
      <c r="L521" s="16"/>
      <c r="M521" s="16"/>
      <c r="N521" s="16"/>
      <c r="O521" s="15">
        <f>+L521+M521-N521</f>
        <v>0</v>
      </c>
      <c r="P521" s="16"/>
      <c r="Q521" s="16"/>
      <c r="R521" s="16"/>
      <c r="S521" s="16"/>
      <c r="T521" s="16"/>
      <c r="U521" s="16"/>
      <c r="V521" s="114"/>
      <c r="W521" s="16"/>
      <c r="X521" s="173"/>
      <c r="Y521" s="88"/>
    </row>
    <row r="522" spans="1:25" ht="22.5" customHeight="1" thickTop="1" thickBot="1" x14ac:dyDescent="0.3">
      <c r="A522" s="14">
        <v>1</v>
      </c>
      <c r="B522" s="74" t="s">
        <v>591</v>
      </c>
      <c r="C522" s="74" t="s">
        <v>66</v>
      </c>
      <c r="D522" s="74" t="s">
        <v>155</v>
      </c>
      <c r="E522" s="74"/>
      <c r="F522" s="74"/>
      <c r="G522" s="74"/>
      <c r="H522" s="74"/>
      <c r="I522" s="74"/>
      <c r="J522" s="74"/>
      <c r="K522" s="71" t="s">
        <v>596</v>
      </c>
      <c r="L522" s="16"/>
      <c r="M522" s="16"/>
      <c r="N522" s="16"/>
      <c r="O522" s="15">
        <f>+L522+M522-N522</f>
        <v>0</v>
      </c>
      <c r="P522" s="16"/>
      <c r="Q522" s="16"/>
      <c r="R522" s="16"/>
      <c r="S522" s="16"/>
      <c r="T522" s="16"/>
      <c r="U522" s="16"/>
      <c r="V522" s="114"/>
      <c r="W522" s="16"/>
      <c r="X522" s="173"/>
      <c r="Y522" s="88"/>
    </row>
    <row r="523" spans="1:25" ht="22.5" customHeight="1" thickTop="1" thickBot="1" x14ac:dyDescent="0.3">
      <c r="A523" s="14">
        <v>1</v>
      </c>
      <c r="B523" s="74" t="s">
        <v>591</v>
      </c>
      <c r="C523" s="74" t="s">
        <v>77</v>
      </c>
      <c r="D523" s="74"/>
      <c r="E523" s="74"/>
      <c r="F523" s="74"/>
      <c r="G523" s="74"/>
      <c r="H523" s="74"/>
      <c r="I523" s="74"/>
      <c r="J523" s="74"/>
      <c r="K523" s="72" t="s">
        <v>597</v>
      </c>
      <c r="L523" s="16"/>
      <c r="M523" s="16"/>
      <c r="N523" s="16"/>
      <c r="O523" s="15">
        <f>+L523+M523-N523</f>
        <v>0</v>
      </c>
      <c r="P523" s="16"/>
      <c r="Q523" s="16"/>
      <c r="R523" s="16"/>
      <c r="S523" s="16"/>
      <c r="T523" s="16"/>
      <c r="U523" s="16"/>
      <c r="V523" s="114"/>
      <c r="W523" s="16"/>
      <c r="X523" s="173"/>
      <c r="Y523" s="88"/>
    </row>
    <row r="524" spans="1:25" ht="22.5" customHeight="1" thickTop="1" thickBot="1" x14ac:dyDescent="0.3">
      <c r="A524" s="14">
        <v>1</v>
      </c>
      <c r="B524" s="74" t="s">
        <v>591</v>
      </c>
      <c r="C524" s="74" t="s">
        <v>79</v>
      </c>
      <c r="D524" s="74"/>
      <c r="E524" s="74"/>
      <c r="F524" s="74"/>
      <c r="G524" s="74"/>
      <c r="H524" s="74"/>
      <c r="I524" s="74"/>
      <c r="J524" s="74"/>
      <c r="K524" s="72" t="s">
        <v>598</v>
      </c>
      <c r="L524" s="16"/>
      <c r="M524" s="16"/>
      <c r="N524" s="16"/>
      <c r="O524" s="15">
        <f>+L524+M524-N524</f>
        <v>0</v>
      </c>
      <c r="P524" s="16"/>
      <c r="Q524" s="16"/>
      <c r="R524" s="16"/>
      <c r="S524" s="16"/>
      <c r="T524" s="16"/>
      <c r="U524" s="16"/>
      <c r="V524" s="114"/>
      <c r="W524" s="16"/>
      <c r="X524" s="173"/>
      <c r="Y524" s="88"/>
    </row>
    <row r="525" spans="1:25" ht="22.5" customHeight="1" thickTop="1" x14ac:dyDescent="0.25">
      <c r="A525" s="92"/>
      <c r="B525" s="92"/>
      <c r="C525" s="93"/>
      <c r="D525" s="93"/>
      <c r="E525" s="93"/>
      <c r="F525" s="93"/>
      <c r="G525" s="93"/>
      <c r="H525" s="93"/>
      <c r="I525" s="93"/>
      <c r="J525" s="93"/>
      <c r="K525" s="94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96"/>
      <c r="W525" s="92"/>
      <c r="X525" s="175"/>
      <c r="Y525" s="97"/>
    </row>
    <row r="526" spans="1:25" ht="22.5" customHeight="1" x14ac:dyDescent="0.25">
      <c r="A526" s="92"/>
      <c r="B526" s="93"/>
      <c r="C526" s="93"/>
      <c r="D526" s="93"/>
      <c r="E526" s="93"/>
      <c r="F526" s="93"/>
      <c r="G526" s="93"/>
      <c r="H526" s="93"/>
      <c r="I526" s="93"/>
      <c r="J526" s="93"/>
      <c r="K526" s="94"/>
      <c r="L526" s="95"/>
      <c r="M526" s="95"/>
      <c r="N526" s="95"/>
      <c r="O526" s="95"/>
      <c r="P526" s="95"/>
      <c r="Q526" s="95"/>
      <c r="R526" s="95"/>
      <c r="S526" s="95"/>
      <c r="T526" s="95"/>
      <c r="U526" s="95"/>
      <c r="V526" s="96"/>
      <c r="W526" s="92"/>
      <c r="X526" s="175"/>
      <c r="Y526" s="97"/>
    </row>
    <row r="527" spans="1:25" ht="22.5" customHeight="1" x14ac:dyDescent="0.25">
      <c r="A527" s="92"/>
      <c r="B527" s="92"/>
      <c r="C527" s="93"/>
      <c r="D527" s="93"/>
      <c r="E527" s="93"/>
      <c r="F527" s="93"/>
      <c r="G527" s="93"/>
      <c r="H527" s="93"/>
      <c r="I527" s="93"/>
      <c r="J527" s="93"/>
      <c r="K527" s="94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6"/>
      <c r="W527" s="92"/>
      <c r="X527" s="175"/>
      <c r="Y527" s="97"/>
    </row>
    <row r="528" spans="1:25" ht="22.5" customHeight="1" x14ac:dyDescent="0.25">
      <c r="A528" s="92"/>
      <c r="B528" s="92"/>
      <c r="C528" s="93"/>
      <c r="D528" s="93"/>
      <c r="E528" s="93"/>
      <c r="F528" s="93"/>
      <c r="G528" s="93"/>
      <c r="H528" s="93"/>
      <c r="I528" s="93"/>
      <c r="J528" s="93"/>
      <c r="K528" s="94"/>
      <c r="L528" s="95"/>
      <c r="M528" s="95"/>
      <c r="N528" s="95"/>
      <c r="O528" s="95"/>
      <c r="P528" s="95"/>
      <c r="Q528" s="95"/>
      <c r="R528" s="95"/>
      <c r="S528" s="95"/>
      <c r="T528" s="95"/>
      <c r="U528" s="95"/>
      <c r="V528" s="96"/>
      <c r="W528" s="92"/>
      <c r="X528" s="175"/>
      <c r="Y528" s="97"/>
    </row>
    <row r="529" spans="1:25" ht="22.5" customHeight="1" x14ac:dyDescent="0.25">
      <c r="A529" s="92"/>
      <c r="B529" s="93"/>
      <c r="C529" s="93"/>
      <c r="D529" s="93"/>
      <c r="E529" s="93"/>
      <c r="F529" s="93"/>
      <c r="G529" s="93"/>
      <c r="H529" s="93"/>
      <c r="I529" s="93"/>
      <c r="J529" s="93"/>
      <c r="K529" s="94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6"/>
      <c r="W529" s="92"/>
      <c r="X529" s="175"/>
      <c r="Y529" s="97"/>
    </row>
    <row r="530" spans="1:25" ht="22.5" customHeight="1" x14ac:dyDescent="0.25">
      <c r="A530" s="92"/>
      <c r="B530" s="92"/>
      <c r="C530" s="93"/>
      <c r="D530" s="93"/>
      <c r="E530" s="93"/>
      <c r="F530" s="93"/>
      <c r="G530" s="93"/>
      <c r="H530" s="93"/>
      <c r="I530" s="93"/>
      <c r="J530" s="93"/>
      <c r="K530" s="94"/>
      <c r="L530" s="95"/>
      <c r="M530" s="95"/>
      <c r="N530" s="95"/>
      <c r="O530" s="95"/>
      <c r="P530" s="95"/>
      <c r="Q530" s="95"/>
      <c r="R530" s="95"/>
      <c r="S530" s="95"/>
      <c r="T530" s="95"/>
      <c r="U530" s="95"/>
      <c r="V530" s="96"/>
      <c r="W530" s="92"/>
      <c r="X530" s="175"/>
      <c r="Y530" s="97"/>
    </row>
    <row r="531" spans="1:25" ht="22.5" customHeight="1" x14ac:dyDescent="0.25">
      <c r="A531" s="92"/>
      <c r="B531" s="93"/>
      <c r="C531" s="93"/>
      <c r="D531" s="93"/>
      <c r="E531" s="93"/>
      <c r="F531" s="93"/>
      <c r="G531" s="93"/>
      <c r="H531" s="93"/>
      <c r="I531" s="93"/>
      <c r="J531" s="93"/>
      <c r="K531" s="94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6"/>
      <c r="W531" s="92"/>
      <c r="X531" s="175"/>
      <c r="Y531" s="97"/>
    </row>
    <row r="532" spans="1:25" ht="22.5" customHeight="1" x14ac:dyDescent="0.25">
      <c r="A532" s="92"/>
      <c r="B532" s="92"/>
      <c r="C532" s="93"/>
      <c r="D532" s="93"/>
      <c r="E532" s="93"/>
      <c r="F532" s="93"/>
      <c r="G532" s="93"/>
      <c r="H532" s="93"/>
      <c r="I532" s="93"/>
      <c r="J532" s="93"/>
      <c r="K532" s="94"/>
      <c r="L532" s="95"/>
      <c r="M532" s="95"/>
      <c r="N532" s="95"/>
      <c r="O532" s="95"/>
      <c r="P532" s="95"/>
      <c r="Q532" s="95"/>
      <c r="R532" s="95"/>
      <c r="S532" s="95"/>
      <c r="T532" s="95"/>
      <c r="U532" s="95"/>
      <c r="V532" s="96"/>
      <c r="W532" s="92"/>
      <c r="X532" s="175"/>
      <c r="Y532" s="97"/>
    </row>
    <row r="533" spans="1:25" ht="22.5" customHeight="1" x14ac:dyDescent="0.25">
      <c r="A533" s="92"/>
      <c r="B533" s="93"/>
      <c r="C533" s="93"/>
      <c r="D533" s="93"/>
      <c r="E533" s="93"/>
      <c r="F533" s="93"/>
      <c r="G533" s="93"/>
      <c r="H533" s="93"/>
      <c r="I533" s="93"/>
      <c r="J533" s="93"/>
      <c r="K533" s="94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96"/>
      <c r="W533" s="92"/>
      <c r="X533" s="175"/>
      <c r="Y533" s="97"/>
    </row>
    <row r="534" spans="1:25" ht="22.5" customHeight="1" x14ac:dyDescent="0.25">
      <c r="A534" s="92"/>
      <c r="B534" s="92"/>
      <c r="C534" s="93"/>
      <c r="D534" s="93"/>
      <c r="E534" s="93"/>
      <c r="F534" s="93"/>
      <c r="G534" s="93"/>
      <c r="H534" s="93"/>
      <c r="I534" s="93"/>
      <c r="J534" s="93"/>
      <c r="K534" s="94"/>
      <c r="L534" s="95"/>
      <c r="M534" s="95"/>
      <c r="N534" s="95"/>
      <c r="O534" s="95"/>
      <c r="P534" s="95"/>
      <c r="Q534" s="95"/>
      <c r="R534" s="95"/>
      <c r="S534" s="95"/>
      <c r="T534" s="95"/>
      <c r="U534" s="95"/>
      <c r="V534" s="96"/>
      <c r="W534" s="92"/>
      <c r="X534" s="175"/>
      <c r="Y534" s="97"/>
    </row>
    <row r="535" spans="1:25" ht="22.5" customHeight="1" x14ac:dyDescent="0.25">
      <c r="A535" s="92"/>
      <c r="B535" s="93"/>
      <c r="C535" s="93"/>
      <c r="D535" s="93"/>
      <c r="E535" s="93"/>
      <c r="F535" s="93"/>
      <c r="G535" s="93"/>
      <c r="H535" s="93"/>
      <c r="I535" s="93"/>
      <c r="J535" s="93"/>
      <c r="K535" s="94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96"/>
      <c r="W535" s="92"/>
      <c r="X535" s="175"/>
      <c r="Y535" s="97"/>
    </row>
    <row r="536" spans="1:25" ht="22.5" customHeight="1" x14ac:dyDescent="0.25">
      <c r="A536" s="92"/>
      <c r="B536" s="92"/>
      <c r="C536" s="93"/>
      <c r="D536" s="93"/>
      <c r="E536" s="93"/>
      <c r="F536" s="93"/>
      <c r="G536" s="93"/>
      <c r="H536" s="93"/>
      <c r="I536" s="93"/>
      <c r="J536" s="93"/>
      <c r="K536" s="94"/>
      <c r="L536" s="95"/>
      <c r="M536" s="95"/>
      <c r="N536" s="95"/>
      <c r="O536" s="95"/>
      <c r="P536" s="95"/>
      <c r="Q536" s="95"/>
      <c r="R536" s="95"/>
      <c r="S536" s="95"/>
      <c r="T536" s="95"/>
      <c r="U536" s="95"/>
      <c r="V536" s="96"/>
      <c r="W536" s="92"/>
      <c r="X536" s="175"/>
      <c r="Y536" s="97"/>
    </row>
    <row r="537" spans="1:25" ht="22.5" customHeight="1" x14ac:dyDescent="0.25">
      <c r="A537" s="92"/>
      <c r="B537" s="93"/>
      <c r="C537" s="93"/>
      <c r="D537" s="93"/>
      <c r="E537" s="93"/>
      <c r="F537" s="93"/>
      <c r="G537" s="93"/>
      <c r="H537" s="93"/>
      <c r="I537" s="93"/>
      <c r="J537" s="93"/>
      <c r="K537" s="94"/>
      <c r="L537" s="95"/>
      <c r="M537" s="95"/>
      <c r="N537" s="95"/>
      <c r="O537" s="95"/>
      <c r="P537" s="95"/>
      <c r="Q537" s="95"/>
      <c r="R537" s="95"/>
      <c r="S537" s="95"/>
      <c r="T537" s="95"/>
      <c r="U537" s="95"/>
      <c r="V537" s="96"/>
      <c r="W537" s="92"/>
      <c r="X537" s="175"/>
      <c r="Y537" s="97"/>
    </row>
    <row r="538" spans="1:25" ht="22.5" customHeight="1" x14ac:dyDescent="0.25">
      <c r="A538" s="92"/>
      <c r="B538" s="92"/>
      <c r="C538" s="93"/>
      <c r="D538" s="93"/>
      <c r="E538" s="93"/>
      <c r="F538" s="93"/>
      <c r="G538" s="93"/>
      <c r="H538" s="93"/>
      <c r="I538" s="93"/>
      <c r="J538" s="93"/>
      <c r="K538" s="94"/>
      <c r="L538" s="95"/>
      <c r="M538" s="95"/>
      <c r="N538" s="95"/>
      <c r="O538" s="95"/>
      <c r="P538" s="95"/>
      <c r="Q538" s="95"/>
      <c r="R538" s="95"/>
      <c r="S538" s="95"/>
      <c r="T538" s="95"/>
      <c r="U538" s="95"/>
      <c r="V538" s="96"/>
      <c r="W538" s="92"/>
      <c r="X538" s="175"/>
      <c r="Y538" s="97"/>
    </row>
    <row r="539" spans="1:25" ht="22.5" customHeight="1" x14ac:dyDescent="0.25">
      <c r="A539" s="92"/>
      <c r="B539" s="93"/>
      <c r="C539" s="93"/>
      <c r="D539" s="93"/>
      <c r="E539" s="93"/>
      <c r="F539" s="93"/>
      <c r="G539" s="93"/>
      <c r="H539" s="93"/>
      <c r="I539" s="93"/>
      <c r="J539" s="93"/>
      <c r="K539" s="94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96"/>
      <c r="W539" s="92"/>
      <c r="X539" s="175"/>
      <c r="Y539" s="97"/>
    </row>
    <row r="540" spans="1:25" s="1" customFormat="1" ht="22.5" customHeight="1" x14ac:dyDescent="0.25">
      <c r="A540" s="92"/>
      <c r="B540" s="93"/>
      <c r="C540" s="93"/>
      <c r="D540" s="93"/>
      <c r="E540" s="93"/>
      <c r="F540" s="93"/>
      <c r="G540" s="93"/>
      <c r="H540" s="98"/>
      <c r="I540" s="98"/>
      <c r="J540" s="98"/>
      <c r="K540" s="99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1"/>
      <c r="W540" s="102"/>
      <c r="X540" s="175"/>
      <c r="Y540" s="97"/>
    </row>
    <row r="541" spans="1:25" s="1" customFormat="1" ht="22.5" customHeight="1" x14ac:dyDescent="0.25">
      <c r="A541" s="92"/>
      <c r="B541" s="93"/>
      <c r="C541" s="93"/>
      <c r="D541" s="93"/>
      <c r="E541" s="93"/>
      <c r="F541" s="93"/>
      <c r="G541" s="93"/>
      <c r="H541" s="98"/>
      <c r="I541" s="98"/>
      <c r="J541" s="98"/>
      <c r="K541" s="99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1"/>
      <c r="W541" s="102"/>
      <c r="X541" s="175"/>
      <c r="Y541" s="97"/>
    </row>
    <row r="542" spans="1:25" ht="22.5" customHeight="1" x14ac:dyDescent="0.25">
      <c r="A542" s="92"/>
      <c r="B542" s="93"/>
      <c r="C542" s="93"/>
      <c r="D542" s="93"/>
      <c r="E542" s="93"/>
      <c r="F542" s="93"/>
      <c r="G542" s="93"/>
      <c r="H542" s="93"/>
      <c r="I542" s="93"/>
      <c r="J542" s="93"/>
      <c r="K542" s="94"/>
      <c r="L542" s="95"/>
      <c r="M542" s="95"/>
      <c r="N542" s="95"/>
      <c r="O542" s="95"/>
      <c r="P542" s="95"/>
      <c r="Q542" s="95"/>
      <c r="R542" s="95"/>
      <c r="S542" s="95"/>
      <c r="T542" s="95"/>
      <c r="U542" s="95"/>
      <c r="V542" s="96"/>
      <c r="W542" s="92"/>
      <c r="X542" s="175"/>
      <c r="Y542" s="97"/>
    </row>
    <row r="543" spans="1:25" ht="22.5" customHeight="1" x14ac:dyDescent="0.25">
      <c r="A543" s="92"/>
      <c r="B543" s="93"/>
      <c r="C543" s="93"/>
      <c r="D543" s="93"/>
      <c r="E543" s="93"/>
      <c r="F543" s="93"/>
      <c r="G543" s="93"/>
      <c r="H543" s="93"/>
      <c r="I543" s="93"/>
      <c r="J543" s="93"/>
      <c r="K543" s="94"/>
      <c r="L543" s="95"/>
      <c r="M543" s="95"/>
      <c r="N543" s="95"/>
      <c r="O543" s="95"/>
      <c r="P543" s="95"/>
      <c r="Q543" s="95"/>
      <c r="R543" s="95"/>
      <c r="S543" s="95"/>
      <c r="T543" s="95"/>
      <c r="U543" s="95"/>
      <c r="V543" s="96"/>
      <c r="W543" s="92"/>
      <c r="X543" s="175"/>
      <c r="Y543" s="97"/>
    </row>
    <row r="544" spans="1:25" ht="22.5" customHeight="1" x14ac:dyDescent="0.25">
      <c r="A544" s="92"/>
      <c r="B544" s="93"/>
      <c r="C544" s="93"/>
      <c r="D544" s="93"/>
      <c r="E544" s="93"/>
      <c r="F544" s="93"/>
      <c r="G544" s="93"/>
      <c r="H544" s="93"/>
      <c r="I544" s="93"/>
      <c r="J544" s="93"/>
      <c r="K544" s="94"/>
      <c r="L544" s="95"/>
      <c r="M544" s="95"/>
      <c r="N544" s="95"/>
      <c r="O544" s="95"/>
      <c r="P544" s="95"/>
      <c r="Q544" s="95"/>
      <c r="R544" s="95"/>
      <c r="S544" s="95"/>
      <c r="T544" s="95"/>
      <c r="U544" s="95"/>
      <c r="V544" s="96"/>
      <c r="W544" s="92"/>
      <c r="X544" s="175"/>
      <c r="Y544" s="97"/>
    </row>
    <row r="545" spans="1:25" ht="22.5" customHeight="1" x14ac:dyDescent="0.25">
      <c r="A545" s="92"/>
      <c r="B545" s="93"/>
      <c r="C545" s="93"/>
      <c r="D545" s="93"/>
      <c r="E545" s="93"/>
      <c r="F545" s="93"/>
      <c r="G545" s="93"/>
      <c r="H545" s="93"/>
      <c r="I545" s="93"/>
      <c r="J545" s="93"/>
      <c r="K545" s="94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6"/>
      <c r="W545" s="92"/>
      <c r="X545" s="175"/>
      <c r="Y545" s="97"/>
    </row>
    <row r="546" spans="1:25" ht="22.5" customHeight="1" x14ac:dyDescent="0.25">
      <c r="A546" s="92"/>
      <c r="B546" s="93"/>
      <c r="C546" s="93"/>
      <c r="D546" s="93"/>
      <c r="E546" s="93"/>
      <c r="F546" s="93"/>
      <c r="G546" s="93"/>
      <c r="H546" s="93"/>
      <c r="I546" s="93"/>
      <c r="J546" s="93"/>
      <c r="K546" s="94"/>
      <c r="L546" s="95"/>
      <c r="M546" s="95"/>
      <c r="N546" s="95"/>
      <c r="O546" s="95"/>
      <c r="P546" s="95"/>
      <c r="Q546" s="95"/>
      <c r="R546" s="95"/>
      <c r="S546" s="95"/>
      <c r="T546" s="95"/>
      <c r="U546" s="95"/>
      <c r="V546" s="96"/>
      <c r="W546" s="92"/>
      <c r="X546" s="175"/>
      <c r="Y546" s="97"/>
    </row>
    <row r="547" spans="1:25" ht="22.5" customHeight="1" x14ac:dyDescent="0.25">
      <c r="A547" s="92"/>
      <c r="B547" s="93"/>
      <c r="C547" s="93"/>
      <c r="D547" s="93"/>
      <c r="E547" s="93"/>
      <c r="F547" s="93"/>
      <c r="G547" s="93"/>
      <c r="H547" s="93"/>
      <c r="I547" s="93"/>
      <c r="J547" s="93"/>
      <c r="K547" s="94"/>
      <c r="L547" s="95"/>
      <c r="M547" s="95"/>
      <c r="N547" s="95"/>
      <c r="O547" s="95"/>
      <c r="P547" s="95"/>
      <c r="Q547" s="95"/>
      <c r="R547" s="95"/>
      <c r="S547" s="95"/>
      <c r="T547" s="95"/>
      <c r="U547" s="95"/>
      <c r="V547" s="96"/>
      <c r="W547" s="92"/>
      <c r="X547" s="175"/>
      <c r="Y547" s="97"/>
    </row>
    <row r="548" spans="1:25" ht="22.5" customHeight="1" x14ac:dyDescent="0.25">
      <c r="A548" s="92"/>
      <c r="B548" s="93"/>
      <c r="C548" s="93"/>
      <c r="D548" s="93"/>
      <c r="E548" s="93"/>
      <c r="F548" s="93"/>
      <c r="G548" s="93"/>
      <c r="H548" s="93"/>
      <c r="I548" s="93"/>
      <c r="J548" s="93"/>
      <c r="K548" s="94"/>
      <c r="L548" s="95"/>
      <c r="M548" s="95"/>
      <c r="N548" s="95"/>
      <c r="O548" s="95"/>
      <c r="P548" s="95"/>
      <c r="Q548" s="95"/>
      <c r="R548" s="95"/>
      <c r="S548" s="95"/>
      <c r="T548" s="95"/>
      <c r="U548" s="95"/>
      <c r="V548" s="96"/>
      <c r="W548" s="92"/>
      <c r="X548" s="175"/>
      <c r="Y548" s="97"/>
    </row>
    <row r="549" spans="1:25" ht="22.5" customHeight="1" x14ac:dyDescent="0.25">
      <c r="A549" s="92"/>
      <c r="B549" s="93"/>
      <c r="C549" s="93"/>
      <c r="D549" s="93"/>
      <c r="E549" s="93"/>
      <c r="F549" s="93"/>
      <c r="G549" s="93"/>
      <c r="H549" s="93"/>
      <c r="I549" s="93"/>
      <c r="J549" s="93"/>
      <c r="K549" s="94"/>
      <c r="L549" s="95"/>
      <c r="M549" s="95"/>
      <c r="N549" s="95"/>
      <c r="O549" s="95"/>
      <c r="P549" s="95"/>
      <c r="Q549" s="95"/>
      <c r="R549" s="95"/>
      <c r="S549" s="95"/>
      <c r="T549" s="95"/>
      <c r="U549" s="95"/>
      <c r="V549" s="96"/>
      <c r="W549" s="92"/>
      <c r="X549" s="175"/>
      <c r="Y549" s="97"/>
    </row>
    <row r="550" spans="1:25" ht="22.5" customHeight="1" x14ac:dyDescent="0.25">
      <c r="A550" s="92"/>
      <c r="B550" s="93"/>
      <c r="C550" s="93"/>
      <c r="D550" s="93"/>
      <c r="E550" s="93"/>
      <c r="F550" s="93"/>
      <c r="G550" s="93"/>
      <c r="H550" s="93"/>
      <c r="I550" s="93"/>
      <c r="J550" s="93"/>
      <c r="K550" s="94"/>
      <c r="L550" s="95"/>
      <c r="M550" s="95"/>
      <c r="N550" s="95"/>
      <c r="O550" s="95"/>
      <c r="P550" s="95"/>
      <c r="Q550" s="95"/>
      <c r="R550" s="95"/>
      <c r="S550" s="95"/>
      <c r="T550" s="95"/>
      <c r="U550" s="95"/>
      <c r="V550" s="96"/>
      <c r="W550" s="92"/>
      <c r="X550" s="175"/>
      <c r="Y550" s="97"/>
    </row>
    <row r="551" spans="1:25" ht="22.5" customHeight="1" x14ac:dyDescent="0.25">
      <c r="A551" s="92"/>
      <c r="B551" s="93"/>
      <c r="C551" s="93"/>
      <c r="D551" s="93"/>
      <c r="E551" s="93"/>
      <c r="F551" s="93"/>
      <c r="G551" s="93"/>
      <c r="H551" s="93"/>
      <c r="I551" s="93"/>
      <c r="J551" s="93"/>
      <c r="K551" s="94"/>
      <c r="L551" s="95"/>
      <c r="M551" s="95"/>
      <c r="N551" s="95"/>
      <c r="O551" s="95"/>
      <c r="P551" s="95"/>
      <c r="Q551" s="95"/>
      <c r="R551" s="95"/>
      <c r="S551" s="95"/>
      <c r="T551" s="95"/>
      <c r="U551" s="95"/>
      <c r="V551" s="96"/>
      <c r="W551" s="92"/>
      <c r="X551" s="175"/>
      <c r="Y551" s="97"/>
    </row>
    <row r="552" spans="1:25" ht="22.5" customHeight="1" x14ac:dyDescent="0.25">
      <c r="A552" s="92"/>
      <c r="B552" s="93"/>
      <c r="C552" s="93"/>
      <c r="D552" s="93"/>
      <c r="E552" s="93"/>
      <c r="F552" s="93"/>
      <c r="G552" s="93"/>
      <c r="H552" s="93"/>
      <c r="I552" s="93"/>
      <c r="J552" s="93"/>
      <c r="K552" s="94"/>
      <c r="L552" s="95"/>
      <c r="M552" s="95"/>
      <c r="N552" s="95"/>
      <c r="O552" s="95"/>
      <c r="P552" s="95"/>
      <c r="Q552" s="95"/>
      <c r="R552" s="95"/>
      <c r="S552" s="95"/>
      <c r="T552" s="95"/>
      <c r="U552" s="95"/>
      <c r="V552" s="96"/>
      <c r="W552" s="92"/>
      <c r="X552" s="175"/>
      <c r="Y552" s="97"/>
    </row>
    <row r="553" spans="1:25" ht="22.5" customHeight="1" x14ac:dyDescent="0.25">
      <c r="A553" s="92"/>
      <c r="B553" s="93"/>
      <c r="C553" s="93"/>
      <c r="D553" s="93"/>
      <c r="E553" s="93"/>
      <c r="F553" s="93"/>
      <c r="G553" s="93"/>
      <c r="H553" s="93"/>
      <c r="I553" s="93"/>
      <c r="J553" s="93"/>
      <c r="K553" s="94"/>
      <c r="L553" s="95"/>
      <c r="M553" s="95"/>
      <c r="N553" s="95"/>
      <c r="O553" s="95"/>
      <c r="P553" s="95"/>
      <c r="Q553" s="95"/>
      <c r="R553" s="95"/>
      <c r="S553" s="95"/>
      <c r="T553" s="95"/>
      <c r="U553" s="95"/>
      <c r="V553" s="96"/>
      <c r="W553" s="92"/>
      <c r="X553" s="175"/>
      <c r="Y553" s="97"/>
    </row>
    <row r="554" spans="1:25" ht="22.5" customHeight="1" x14ac:dyDescent="0.25">
      <c r="A554" s="92"/>
      <c r="B554" s="93"/>
      <c r="C554" s="93"/>
      <c r="D554" s="93"/>
      <c r="E554" s="93"/>
      <c r="F554" s="93"/>
      <c r="G554" s="93"/>
      <c r="H554" s="93"/>
      <c r="I554" s="93"/>
      <c r="J554" s="93"/>
      <c r="K554" s="94"/>
      <c r="L554" s="95"/>
      <c r="M554" s="95"/>
      <c r="N554" s="95"/>
      <c r="O554" s="95"/>
      <c r="P554" s="95"/>
      <c r="Q554" s="95"/>
      <c r="R554" s="95"/>
      <c r="S554" s="95"/>
      <c r="T554" s="95"/>
      <c r="U554" s="95"/>
      <c r="V554" s="96"/>
      <c r="W554" s="92"/>
      <c r="X554" s="175"/>
      <c r="Y554" s="97"/>
    </row>
    <row r="555" spans="1:25" ht="22.5" customHeight="1" x14ac:dyDescent="0.25">
      <c r="A555" s="92"/>
      <c r="B555" s="93"/>
      <c r="C555" s="93"/>
      <c r="D555" s="93"/>
      <c r="E555" s="93"/>
      <c r="F555" s="93"/>
      <c r="G555" s="93"/>
      <c r="H555" s="93"/>
      <c r="I555" s="93"/>
      <c r="J555" s="93"/>
      <c r="K555" s="94"/>
      <c r="L555" s="95"/>
      <c r="M555" s="95"/>
      <c r="N555" s="95"/>
      <c r="O555" s="95"/>
      <c r="P555" s="95"/>
      <c r="Q555" s="95"/>
      <c r="R555" s="95"/>
      <c r="S555" s="95"/>
      <c r="T555" s="95"/>
      <c r="U555" s="95"/>
      <c r="V555" s="96"/>
      <c r="W555" s="92"/>
      <c r="X555" s="175"/>
      <c r="Y555" s="97"/>
    </row>
    <row r="556" spans="1:25" ht="22.5" customHeight="1" x14ac:dyDescent="0.25">
      <c r="A556" s="92"/>
      <c r="B556" s="93"/>
      <c r="C556" s="93"/>
      <c r="D556" s="93"/>
      <c r="E556" s="93"/>
      <c r="F556" s="93"/>
      <c r="G556" s="93"/>
      <c r="H556" s="93"/>
      <c r="I556" s="93"/>
      <c r="J556" s="93"/>
      <c r="K556" s="94"/>
      <c r="L556" s="95"/>
      <c r="M556" s="95"/>
      <c r="N556" s="95"/>
      <c r="O556" s="95"/>
      <c r="P556" s="95"/>
      <c r="Q556" s="95"/>
      <c r="R556" s="95"/>
      <c r="S556" s="95"/>
      <c r="T556" s="95"/>
      <c r="U556" s="95"/>
      <c r="V556" s="96"/>
      <c r="W556" s="92"/>
      <c r="X556" s="175"/>
      <c r="Y556" s="97"/>
    </row>
    <row r="557" spans="1:25" ht="22.5" customHeight="1" x14ac:dyDescent="0.25">
      <c r="A557" s="92"/>
      <c r="B557" s="93"/>
      <c r="C557" s="93"/>
      <c r="D557" s="93"/>
      <c r="E557" s="93"/>
      <c r="F557" s="93"/>
      <c r="G557" s="93"/>
      <c r="H557" s="93"/>
      <c r="I557" s="93"/>
      <c r="J557" s="93"/>
      <c r="K557" s="94"/>
      <c r="L557" s="95"/>
      <c r="M557" s="95"/>
      <c r="N557" s="95"/>
      <c r="O557" s="95"/>
      <c r="P557" s="95"/>
      <c r="Q557" s="95"/>
      <c r="R557" s="95"/>
      <c r="S557" s="95"/>
      <c r="T557" s="95"/>
      <c r="U557" s="95"/>
      <c r="V557" s="96"/>
      <c r="W557" s="92"/>
      <c r="X557" s="175"/>
      <c r="Y557" s="97"/>
    </row>
    <row r="558" spans="1:25" ht="22.5" customHeight="1" x14ac:dyDescent="0.25">
      <c r="A558" s="92"/>
      <c r="B558" s="93"/>
      <c r="C558" s="93"/>
      <c r="D558" s="93"/>
      <c r="E558" s="93"/>
      <c r="F558" s="93"/>
      <c r="G558" s="93"/>
      <c r="H558" s="93"/>
      <c r="I558" s="93"/>
      <c r="J558" s="93"/>
      <c r="K558" s="94"/>
      <c r="L558" s="95"/>
      <c r="M558" s="95"/>
      <c r="N558" s="95"/>
      <c r="O558" s="95"/>
      <c r="P558" s="95"/>
      <c r="Q558" s="95"/>
      <c r="R558" s="95"/>
      <c r="S558" s="95"/>
      <c r="T558" s="95"/>
      <c r="U558" s="95"/>
      <c r="V558" s="96"/>
      <c r="W558" s="92"/>
      <c r="X558" s="175"/>
      <c r="Y558" s="97"/>
    </row>
    <row r="559" spans="1:25" ht="22.5" customHeight="1" x14ac:dyDescent="0.25">
      <c r="A559" s="92"/>
      <c r="B559" s="93"/>
      <c r="C559" s="93"/>
      <c r="D559" s="93"/>
      <c r="E559" s="93"/>
      <c r="F559" s="93"/>
      <c r="G559" s="93"/>
      <c r="H559" s="93"/>
      <c r="I559" s="93"/>
      <c r="J559" s="93"/>
      <c r="K559" s="94"/>
      <c r="L559" s="95"/>
      <c r="M559" s="95"/>
      <c r="N559" s="95"/>
      <c r="O559" s="95"/>
      <c r="P559" s="95"/>
      <c r="Q559" s="95"/>
      <c r="R559" s="95"/>
      <c r="S559" s="95"/>
      <c r="T559" s="95"/>
      <c r="U559" s="95"/>
      <c r="V559" s="96"/>
      <c r="W559" s="92"/>
      <c r="X559" s="175"/>
      <c r="Y559" s="97"/>
    </row>
    <row r="560" spans="1:25" ht="22.5" customHeight="1" x14ac:dyDescent="0.25">
      <c r="A560" s="92"/>
      <c r="B560" s="93"/>
      <c r="C560" s="93"/>
      <c r="D560" s="93"/>
      <c r="E560" s="93"/>
      <c r="F560" s="93"/>
      <c r="G560" s="93"/>
      <c r="H560" s="93"/>
      <c r="I560" s="93"/>
      <c r="J560" s="93"/>
      <c r="K560" s="94"/>
      <c r="L560" s="95"/>
      <c r="M560" s="95"/>
      <c r="N560" s="95"/>
      <c r="O560" s="95"/>
      <c r="P560" s="95"/>
      <c r="Q560" s="95"/>
      <c r="R560" s="95"/>
      <c r="S560" s="95"/>
      <c r="T560" s="95"/>
      <c r="U560" s="95"/>
      <c r="V560" s="96"/>
      <c r="W560" s="92"/>
      <c r="X560" s="175"/>
      <c r="Y560" s="97"/>
    </row>
    <row r="561" spans="1:25" ht="22.5" customHeight="1" x14ac:dyDescent="0.25">
      <c r="A561" s="92"/>
      <c r="B561" s="93"/>
      <c r="C561" s="93"/>
      <c r="D561" s="93"/>
      <c r="E561" s="93"/>
      <c r="F561" s="93"/>
      <c r="G561" s="93"/>
      <c r="H561" s="93"/>
      <c r="I561" s="93"/>
      <c r="J561" s="93"/>
      <c r="K561" s="94"/>
      <c r="L561" s="95"/>
      <c r="M561" s="95"/>
      <c r="N561" s="95"/>
      <c r="O561" s="95"/>
      <c r="P561" s="95"/>
      <c r="Q561" s="95"/>
      <c r="R561" s="95"/>
      <c r="S561" s="95"/>
      <c r="T561" s="95"/>
      <c r="U561" s="95"/>
      <c r="V561" s="96"/>
      <c r="W561" s="92"/>
      <c r="X561" s="175"/>
      <c r="Y561" s="97"/>
    </row>
    <row r="562" spans="1:25" ht="22.5" customHeight="1" x14ac:dyDescent="0.25">
      <c r="A562" s="92"/>
      <c r="B562" s="93"/>
      <c r="C562" s="93"/>
      <c r="D562" s="93"/>
      <c r="E562" s="93"/>
      <c r="F562" s="93"/>
      <c r="G562" s="93"/>
      <c r="H562" s="93"/>
      <c r="I562" s="93"/>
      <c r="J562" s="93"/>
      <c r="K562" s="94"/>
      <c r="L562" s="95"/>
      <c r="M562" s="95"/>
      <c r="N562" s="95"/>
      <c r="O562" s="95"/>
      <c r="P562" s="95"/>
      <c r="Q562" s="95"/>
      <c r="R562" s="95"/>
      <c r="S562" s="95"/>
      <c r="T562" s="95"/>
      <c r="U562" s="95"/>
      <c r="V562" s="96"/>
      <c r="W562" s="92"/>
      <c r="X562" s="175"/>
      <c r="Y562" s="97"/>
    </row>
    <row r="563" spans="1:25" ht="22.5" customHeight="1" x14ac:dyDescent="0.25">
      <c r="A563" s="92"/>
      <c r="B563" s="93"/>
      <c r="C563" s="93"/>
      <c r="D563" s="93"/>
      <c r="E563" s="93"/>
      <c r="F563" s="93"/>
      <c r="G563" s="93"/>
      <c r="H563" s="93"/>
      <c r="I563" s="93"/>
      <c r="J563" s="93"/>
      <c r="K563" s="94"/>
      <c r="L563" s="95"/>
      <c r="M563" s="95"/>
      <c r="N563" s="95"/>
      <c r="O563" s="95"/>
      <c r="P563" s="95"/>
      <c r="Q563" s="95"/>
      <c r="R563" s="95"/>
      <c r="S563" s="95"/>
      <c r="T563" s="95"/>
      <c r="U563" s="95"/>
      <c r="V563" s="96"/>
      <c r="W563" s="92"/>
      <c r="X563" s="175"/>
      <c r="Y563" s="97"/>
    </row>
    <row r="564" spans="1:25" ht="22.5" customHeight="1" x14ac:dyDescent="0.25">
      <c r="A564" s="92"/>
      <c r="B564" s="93"/>
      <c r="C564" s="93"/>
      <c r="D564" s="93"/>
      <c r="E564" s="93"/>
      <c r="F564" s="93"/>
      <c r="G564" s="93"/>
      <c r="H564" s="93"/>
      <c r="I564" s="93"/>
      <c r="J564" s="93"/>
      <c r="K564" s="94"/>
      <c r="L564" s="95"/>
      <c r="M564" s="95"/>
      <c r="N564" s="95"/>
      <c r="O564" s="95"/>
      <c r="P564" s="95"/>
      <c r="Q564" s="95"/>
      <c r="R564" s="95"/>
      <c r="S564" s="95"/>
      <c r="T564" s="95"/>
      <c r="U564" s="95"/>
      <c r="V564" s="96"/>
      <c r="W564" s="92"/>
      <c r="X564" s="175"/>
      <c r="Y564" s="97"/>
    </row>
    <row r="565" spans="1:25" ht="22.5" customHeight="1" x14ac:dyDescent="0.25">
      <c r="A565" s="92"/>
      <c r="B565" s="93"/>
      <c r="C565" s="93"/>
      <c r="D565" s="93"/>
      <c r="E565" s="93"/>
      <c r="F565" s="93"/>
      <c r="G565" s="93"/>
      <c r="H565" s="93"/>
      <c r="I565" s="93"/>
      <c r="J565" s="93"/>
      <c r="K565" s="94"/>
      <c r="L565" s="95"/>
      <c r="M565" s="95"/>
      <c r="N565" s="95"/>
      <c r="O565" s="95"/>
      <c r="P565" s="95"/>
      <c r="Q565" s="95"/>
      <c r="R565" s="95"/>
      <c r="S565" s="95"/>
      <c r="T565" s="95"/>
      <c r="U565" s="95"/>
      <c r="V565" s="96"/>
      <c r="W565" s="92"/>
      <c r="X565" s="175"/>
      <c r="Y565" s="97"/>
    </row>
    <row r="566" spans="1:25" s="1" customFormat="1" ht="22.5" customHeight="1" x14ac:dyDescent="0.25">
      <c r="A566" s="92"/>
      <c r="B566" s="93"/>
      <c r="C566" s="93"/>
      <c r="D566" s="93"/>
      <c r="E566" s="93"/>
      <c r="F566" s="93"/>
      <c r="G566" s="93"/>
      <c r="H566" s="98"/>
      <c r="I566" s="98"/>
      <c r="J566" s="98"/>
      <c r="K566" s="99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1"/>
      <c r="W566" s="102"/>
      <c r="X566" s="175"/>
      <c r="Y566" s="97"/>
    </row>
    <row r="567" spans="1:25" s="1" customFormat="1" ht="22.5" customHeight="1" x14ac:dyDescent="0.25">
      <c r="A567" s="92"/>
      <c r="B567" s="93"/>
      <c r="C567" s="93"/>
      <c r="D567" s="93"/>
      <c r="E567" s="93"/>
      <c r="F567" s="93"/>
      <c r="G567" s="93"/>
      <c r="H567" s="98"/>
      <c r="I567" s="98"/>
      <c r="J567" s="98"/>
      <c r="K567" s="99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1"/>
      <c r="W567" s="102"/>
      <c r="X567" s="175"/>
      <c r="Y567" s="97"/>
    </row>
    <row r="568" spans="1:25" ht="22.5" customHeight="1" x14ac:dyDescent="0.25">
      <c r="A568" s="92"/>
      <c r="B568" s="93"/>
      <c r="C568" s="93"/>
      <c r="D568" s="93"/>
      <c r="E568" s="93"/>
      <c r="F568" s="93"/>
      <c r="G568" s="93"/>
      <c r="H568" s="93"/>
      <c r="I568" s="93"/>
      <c r="J568" s="93"/>
      <c r="K568" s="94"/>
      <c r="L568" s="95"/>
      <c r="M568" s="95"/>
      <c r="N568" s="95"/>
      <c r="O568" s="95"/>
      <c r="P568" s="95"/>
      <c r="Q568" s="95"/>
      <c r="R568" s="95"/>
      <c r="S568" s="95"/>
      <c r="T568" s="95"/>
      <c r="U568" s="95"/>
      <c r="V568" s="96"/>
      <c r="W568" s="92"/>
      <c r="X568" s="175"/>
      <c r="Y568" s="97"/>
    </row>
    <row r="569" spans="1:25" ht="22.5" customHeight="1" x14ac:dyDescent="0.25">
      <c r="A569" s="92"/>
      <c r="B569" s="93"/>
      <c r="C569" s="93"/>
      <c r="D569" s="93"/>
      <c r="E569" s="93"/>
      <c r="F569" s="93"/>
      <c r="G569" s="93"/>
      <c r="H569" s="93"/>
      <c r="I569" s="93"/>
      <c r="J569" s="93"/>
      <c r="K569" s="94"/>
      <c r="L569" s="95"/>
      <c r="M569" s="95"/>
      <c r="N569" s="95"/>
      <c r="O569" s="95"/>
      <c r="P569" s="95"/>
      <c r="Q569" s="95"/>
      <c r="R569" s="95"/>
      <c r="S569" s="95"/>
      <c r="T569" s="95"/>
      <c r="U569" s="95"/>
      <c r="V569" s="96"/>
      <c r="W569" s="92"/>
      <c r="X569" s="175"/>
      <c r="Y569" s="97"/>
    </row>
    <row r="570" spans="1:25" ht="22.5" customHeight="1" x14ac:dyDescent="0.25">
      <c r="A570" s="92"/>
      <c r="B570" s="93"/>
      <c r="C570" s="93"/>
      <c r="D570" s="93"/>
      <c r="E570" s="93"/>
      <c r="F570" s="93"/>
      <c r="G570" s="93"/>
      <c r="H570" s="93"/>
      <c r="I570" s="93"/>
      <c r="J570" s="93"/>
      <c r="K570" s="94"/>
      <c r="L570" s="95"/>
      <c r="M570" s="95"/>
      <c r="N570" s="95"/>
      <c r="O570" s="95"/>
      <c r="P570" s="95"/>
      <c r="Q570" s="95"/>
      <c r="R570" s="95"/>
      <c r="S570" s="95"/>
      <c r="T570" s="95"/>
      <c r="U570" s="95"/>
      <c r="V570" s="96"/>
      <c r="W570" s="92"/>
      <c r="X570" s="175"/>
      <c r="Y570" s="97"/>
    </row>
    <row r="571" spans="1:25" ht="22.5" customHeight="1" x14ac:dyDescent="0.25">
      <c r="A571" s="92"/>
      <c r="B571" s="93"/>
      <c r="C571" s="93"/>
      <c r="D571" s="93"/>
      <c r="E571" s="93"/>
      <c r="F571" s="93"/>
      <c r="G571" s="93"/>
      <c r="H571" s="93"/>
      <c r="I571" s="93"/>
      <c r="J571" s="93"/>
      <c r="K571" s="94"/>
      <c r="L571" s="95"/>
      <c r="M571" s="95"/>
      <c r="N571" s="95"/>
      <c r="O571" s="95"/>
      <c r="P571" s="95"/>
      <c r="Q571" s="95"/>
      <c r="R571" s="95"/>
      <c r="S571" s="95"/>
      <c r="T571" s="95"/>
      <c r="U571" s="95"/>
      <c r="V571" s="96"/>
      <c r="W571" s="92"/>
      <c r="X571" s="175"/>
      <c r="Y571" s="97"/>
    </row>
    <row r="572" spans="1:25" ht="22.5" customHeight="1" x14ac:dyDescent="0.25">
      <c r="A572" s="92"/>
      <c r="B572" s="93"/>
      <c r="C572" s="93"/>
      <c r="D572" s="93"/>
      <c r="E572" s="93"/>
      <c r="F572" s="93"/>
      <c r="G572" s="93"/>
      <c r="H572" s="93"/>
      <c r="I572" s="93"/>
      <c r="J572" s="93"/>
      <c r="K572" s="94"/>
      <c r="L572" s="95"/>
      <c r="M572" s="95"/>
      <c r="N572" s="95"/>
      <c r="O572" s="95"/>
      <c r="P572" s="95"/>
      <c r="Q572" s="95"/>
      <c r="R572" s="95"/>
      <c r="S572" s="95"/>
      <c r="T572" s="95"/>
      <c r="U572" s="95"/>
      <c r="V572" s="96"/>
      <c r="W572" s="92"/>
      <c r="X572" s="175"/>
      <c r="Y572" s="97"/>
    </row>
    <row r="573" spans="1:25" ht="22.5" customHeight="1" x14ac:dyDescent="0.25">
      <c r="A573" s="92"/>
      <c r="B573" s="93"/>
      <c r="C573" s="93"/>
      <c r="D573" s="93"/>
      <c r="E573" s="93"/>
      <c r="F573" s="93"/>
      <c r="G573" s="93"/>
      <c r="H573" s="93"/>
      <c r="I573" s="93"/>
      <c r="J573" s="93"/>
      <c r="K573" s="94"/>
      <c r="L573" s="95"/>
      <c r="M573" s="95"/>
      <c r="N573" s="95"/>
      <c r="O573" s="95"/>
      <c r="P573" s="95"/>
      <c r="Q573" s="95"/>
      <c r="R573" s="95"/>
      <c r="S573" s="95"/>
      <c r="T573" s="95"/>
      <c r="U573" s="95"/>
      <c r="V573" s="96"/>
      <c r="W573" s="92"/>
      <c r="X573" s="175"/>
      <c r="Y573" s="97"/>
    </row>
    <row r="574" spans="1:25" ht="22.5" customHeight="1" x14ac:dyDescent="0.25">
      <c r="A574" s="92"/>
      <c r="B574" s="93"/>
      <c r="C574" s="93"/>
      <c r="D574" s="93"/>
      <c r="E574" s="93"/>
      <c r="F574" s="93"/>
      <c r="G574" s="93"/>
      <c r="H574" s="93"/>
      <c r="I574" s="93"/>
      <c r="J574" s="93"/>
      <c r="K574" s="94"/>
      <c r="L574" s="95"/>
      <c r="M574" s="95"/>
      <c r="N574" s="95"/>
      <c r="O574" s="95"/>
      <c r="P574" s="95"/>
      <c r="Q574" s="95"/>
      <c r="R574" s="95"/>
      <c r="S574" s="95"/>
      <c r="T574" s="95"/>
      <c r="U574" s="95"/>
      <c r="V574" s="96"/>
      <c r="W574" s="92"/>
      <c r="X574" s="175"/>
      <c r="Y574" s="97"/>
    </row>
    <row r="575" spans="1:25" ht="22.5" customHeight="1" x14ac:dyDescent="0.25">
      <c r="A575" s="92"/>
      <c r="B575" s="93"/>
      <c r="C575" s="93"/>
      <c r="D575" s="93"/>
      <c r="E575" s="93"/>
      <c r="F575" s="93"/>
      <c r="G575" s="93"/>
      <c r="H575" s="93"/>
      <c r="I575" s="93"/>
      <c r="J575" s="93"/>
      <c r="K575" s="94"/>
      <c r="L575" s="95"/>
      <c r="M575" s="95"/>
      <c r="N575" s="95"/>
      <c r="O575" s="95"/>
      <c r="P575" s="95"/>
      <c r="Q575" s="95"/>
      <c r="R575" s="95"/>
      <c r="S575" s="95"/>
      <c r="T575" s="95"/>
      <c r="U575" s="95"/>
      <c r="V575" s="96"/>
      <c r="W575" s="92"/>
      <c r="X575" s="175"/>
      <c r="Y575" s="97"/>
    </row>
    <row r="576" spans="1:25" ht="22.5" customHeight="1" x14ac:dyDescent="0.25">
      <c r="A576" s="92"/>
      <c r="B576" s="93"/>
      <c r="C576" s="93"/>
      <c r="D576" s="93"/>
      <c r="E576" s="93"/>
      <c r="F576" s="93"/>
      <c r="G576" s="93"/>
      <c r="H576" s="93"/>
      <c r="I576" s="93"/>
      <c r="J576" s="93"/>
      <c r="K576" s="94"/>
      <c r="L576" s="95"/>
      <c r="M576" s="95"/>
      <c r="N576" s="95"/>
      <c r="O576" s="95"/>
      <c r="P576" s="95"/>
      <c r="Q576" s="95"/>
      <c r="R576" s="95"/>
      <c r="S576" s="95"/>
      <c r="T576" s="95"/>
      <c r="U576" s="95"/>
      <c r="V576" s="96"/>
      <c r="W576" s="92"/>
      <c r="X576" s="175"/>
      <c r="Y576" s="97"/>
    </row>
    <row r="577" spans="1:25" ht="22.5" customHeight="1" x14ac:dyDescent="0.25">
      <c r="A577" s="92"/>
      <c r="B577" s="93"/>
      <c r="C577" s="93"/>
      <c r="D577" s="93"/>
      <c r="E577" s="93"/>
      <c r="F577" s="93"/>
      <c r="G577" s="93"/>
      <c r="H577" s="93"/>
      <c r="I577" s="93"/>
      <c r="J577" s="93"/>
      <c r="K577" s="94"/>
      <c r="L577" s="95"/>
      <c r="M577" s="95"/>
      <c r="N577" s="95"/>
      <c r="O577" s="95"/>
      <c r="P577" s="95"/>
      <c r="Q577" s="95"/>
      <c r="R577" s="95"/>
      <c r="S577" s="95"/>
      <c r="T577" s="95"/>
      <c r="U577" s="95"/>
      <c r="V577" s="96"/>
      <c r="W577" s="92"/>
      <c r="X577" s="175"/>
      <c r="Y577" s="97"/>
    </row>
    <row r="578" spans="1:25" ht="22.5" customHeight="1" x14ac:dyDescent="0.25">
      <c r="A578" s="92"/>
      <c r="B578" s="93"/>
      <c r="C578" s="93"/>
      <c r="D578" s="93"/>
      <c r="E578" s="93"/>
      <c r="F578" s="93"/>
      <c r="G578" s="93"/>
      <c r="H578" s="93"/>
      <c r="I578" s="93"/>
      <c r="J578" s="93"/>
      <c r="K578" s="94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6"/>
      <c r="W578" s="92"/>
      <c r="X578" s="175"/>
      <c r="Y578" s="97"/>
    </row>
    <row r="579" spans="1:25" ht="22.5" customHeight="1" x14ac:dyDescent="0.25">
      <c r="A579" s="92"/>
      <c r="B579" s="93"/>
      <c r="C579" s="93"/>
      <c r="D579" s="93"/>
      <c r="E579" s="93"/>
      <c r="F579" s="93"/>
      <c r="G579" s="93"/>
      <c r="H579" s="93"/>
      <c r="I579" s="93"/>
      <c r="J579" s="93"/>
      <c r="K579" s="94"/>
      <c r="L579" s="95"/>
      <c r="M579" s="95"/>
      <c r="N579" s="95"/>
      <c r="O579" s="95"/>
      <c r="P579" s="95"/>
      <c r="Q579" s="95"/>
      <c r="R579" s="95"/>
      <c r="S579" s="95"/>
      <c r="T579" s="95"/>
      <c r="U579" s="95"/>
      <c r="V579" s="96"/>
      <c r="W579" s="92"/>
      <c r="X579" s="175"/>
      <c r="Y579" s="97"/>
    </row>
    <row r="580" spans="1:25" s="1" customFormat="1" ht="22.5" customHeight="1" x14ac:dyDescent="0.25">
      <c r="A580" s="92"/>
      <c r="B580" s="93"/>
      <c r="C580" s="93"/>
      <c r="D580" s="93"/>
      <c r="E580" s="93"/>
      <c r="F580" s="93"/>
      <c r="G580" s="93"/>
      <c r="H580" s="98"/>
      <c r="I580" s="98"/>
      <c r="J580" s="98"/>
      <c r="K580" s="99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1"/>
      <c r="W580" s="102"/>
      <c r="X580" s="175"/>
      <c r="Y580" s="97"/>
    </row>
    <row r="581" spans="1:25" s="1" customFormat="1" ht="22.5" customHeight="1" x14ac:dyDescent="0.25">
      <c r="A581" s="92"/>
      <c r="B581" s="93"/>
      <c r="C581" s="93"/>
      <c r="D581" s="93"/>
      <c r="E581" s="93"/>
      <c r="F581" s="93"/>
      <c r="G581" s="93"/>
      <c r="H581" s="93"/>
      <c r="I581" s="93"/>
      <c r="J581" s="93"/>
      <c r="K581" s="94"/>
      <c r="L581" s="103"/>
      <c r="M581" s="103"/>
      <c r="N581" s="103"/>
      <c r="O581" s="103"/>
      <c r="P581" s="103"/>
      <c r="Q581" s="103"/>
      <c r="R581" s="103"/>
      <c r="S581" s="103"/>
      <c r="T581" s="103"/>
      <c r="U581" s="103"/>
      <c r="V581" s="101"/>
      <c r="W581" s="98"/>
      <c r="X581" s="175"/>
      <c r="Y581" s="97"/>
    </row>
    <row r="582" spans="1:25" ht="22.5" customHeight="1" x14ac:dyDescent="0.25">
      <c r="A582" s="92"/>
      <c r="B582" s="93"/>
      <c r="C582" s="93"/>
      <c r="D582" s="93"/>
      <c r="E582" s="93"/>
      <c r="F582" s="93"/>
      <c r="G582" s="93"/>
      <c r="H582" s="93"/>
      <c r="I582" s="93"/>
      <c r="J582" s="93"/>
      <c r="K582" s="94"/>
      <c r="L582" s="103"/>
      <c r="M582" s="103"/>
      <c r="N582" s="103"/>
      <c r="O582" s="103"/>
      <c r="P582" s="103"/>
      <c r="Q582" s="103"/>
      <c r="R582" s="103"/>
      <c r="S582" s="103"/>
      <c r="T582" s="103"/>
      <c r="U582" s="103"/>
      <c r="V582" s="101"/>
      <c r="W582" s="98"/>
      <c r="X582" s="175"/>
      <c r="Y582" s="97"/>
    </row>
    <row r="583" spans="1:25" ht="22.5" customHeight="1" x14ac:dyDescent="0.25">
      <c r="A583" s="92"/>
      <c r="B583" s="93"/>
      <c r="C583" s="93"/>
      <c r="D583" s="93"/>
      <c r="E583" s="93"/>
      <c r="F583" s="93"/>
      <c r="G583" s="93"/>
      <c r="H583" s="93"/>
      <c r="I583" s="93"/>
      <c r="J583" s="93"/>
      <c r="K583" s="94"/>
      <c r="L583" s="103"/>
      <c r="M583" s="103"/>
      <c r="N583" s="103"/>
      <c r="O583" s="103"/>
      <c r="P583" s="103"/>
      <c r="Q583" s="103"/>
      <c r="R583" s="103"/>
      <c r="S583" s="103"/>
      <c r="T583" s="103"/>
      <c r="U583" s="103"/>
      <c r="V583" s="101"/>
      <c r="W583" s="98"/>
      <c r="X583" s="175"/>
      <c r="Y583" s="97"/>
    </row>
    <row r="584" spans="1:25" ht="22.5" customHeight="1" x14ac:dyDescent="0.25">
      <c r="A584" s="92"/>
      <c r="B584" s="93"/>
      <c r="C584" s="93"/>
      <c r="D584" s="93"/>
      <c r="E584" s="93"/>
      <c r="F584" s="93"/>
      <c r="G584" s="93"/>
      <c r="H584" s="93"/>
      <c r="I584" s="93"/>
      <c r="J584" s="93"/>
      <c r="K584" s="94"/>
      <c r="L584" s="103"/>
      <c r="M584" s="103"/>
      <c r="N584" s="103"/>
      <c r="O584" s="103"/>
      <c r="P584" s="103"/>
      <c r="Q584" s="103"/>
      <c r="R584" s="103"/>
      <c r="S584" s="103"/>
      <c r="T584" s="103"/>
      <c r="U584" s="103"/>
      <c r="V584" s="101"/>
      <c r="W584" s="98"/>
      <c r="X584" s="175"/>
      <c r="Y584" s="97"/>
    </row>
    <row r="585" spans="1:25" ht="22.5" customHeight="1" x14ac:dyDescent="0.25">
      <c r="A585" s="92"/>
      <c r="B585" s="93"/>
      <c r="C585" s="93"/>
      <c r="D585" s="93"/>
      <c r="E585" s="93"/>
      <c r="F585" s="93"/>
      <c r="G585" s="93"/>
      <c r="H585" s="93"/>
      <c r="I585" s="93"/>
      <c r="J585" s="93"/>
      <c r="K585" s="94"/>
      <c r="L585" s="103"/>
      <c r="M585" s="103"/>
      <c r="N585" s="103"/>
      <c r="O585" s="103"/>
      <c r="P585" s="103"/>
      <c r="Q585" s="103"/>
      <c r="R585" s="103"/>
      <c r="S585" s="103"/>
      <c r="T585" s="103"/>
      <c r="U585" s="103"/>
      <c r="V585" s="101"/>
      <c r="W585" s="98"/>
      <c r="X585" s="175"/>
      <c r="Y585" s="97"/>
    </row>
    <row r="586" spans="1:25" ht="22.5" customHeight="1" x14ac:dyDescent="0.25">
      <c r="A586" s="92"/>
      <c r="B586" s="93"/>
      <c r="C586" s="93"/>
      <c r="D586" s="93"/>
      <c r="E586" s="93"/>
      <c r="F586" s="93"/>
      <c r="G586" s="93"/>
      <c r="H586" s="93"/>
      <c r="I586" s="93"/>
      <c r="J586" s="93"/>
      <c r="K586" s="94"/>
      <c r="L586" s="103"/>
      <c r="M586" s="103"/>
      <c r="N586" s="103"/>
      <c r="O586" s="103"/>
      <c r="P586" s="103"/>
      <c r="Q586" s="103"/>
      <c r="R586" s="103"/>
      <c r="S586" s="103"/>
      <c r="T586" s="103"/>
      <c r="U586" s="103"/>
      <c r="V586" s="101"/>
      <c r="W586" s="98"/>
      <c r="X586" s="175"/>
      <c r="Y586" s="97"/>
    </row>
    <row r="587" spans="1:25" ht="22.5" customHeight="1" x14ac:dyDescent="0.25">
      <c r="A587" s="92"/>
      <c r="B587" s="93"/>
      <c r="C587" s="93"/>
      <c r="D587" s="93"/>
      <c r="E587" s="93"/>
      <c r="F587" s="93"/>
      <c r="G587" s="93"/>
      <c r="H587" s="93"/>
      <c r="I587" s="93"/>
      <c r="J587" s="93"/>
      <c r="K587" s="94"/>
      <c r="L587" s="103"/>
      <c r="M587" s="103"/>
      <c r="N587" s="103"/>
      <c r="O587" s="103"/>
      <c r="P587" s="103"/>
      <c r="Q587" s="103"/>
      <c r="R587" s="103"/>
      <c r="S587" s="103"/>
      <c r="T587" s="103"/>
      <c r="U587" s="103"/>
      <c r="V587" s="101"/>
      <c r="W587" s="98"/>
      <c r="X587" s="175"/>
      <c r="Y587" s="97"/>
    </row>
    <row r="588" spans="1:25" ht="22.5" customHeight="1" x14ac:dyDescent="0.25">
      <c r="A588" s="92"/>
      <c r="B588" s="93"/>
      <c r="C588" s="93"/>
      <c r="D588" s="93"/>
      <c r="E588" s="93"/>
      <c r="F588" s="93"/>
      <c r="G588" s="93"/>
      <c r="H588" s="93"/>
      <c r="I588" s="93"/>
      <c r="J588" s="93"/>
      <c r="K588" s="94"/>
      <c r="L588" s="103"/>
      <c r="M588" s="103"/>
      <c r="N588" s="103"/>
      <c r="O588" s="103"/>
      <c r="P588" s="103"/>
      <c r="Q588" s="103"/>
      <c r="R588" s="103"/>
      <c r="S588" s="103"/>
      <c r="T588" s="103"/>
      <c r="U588" s="103"/>
      <c r="V588" s="101"/>
      <c r="W588" s="98"/>
      <c r="X588" s="175"/>
      <c r="Y588" s="97"/>
    </row>
    <row r="589" spans="1:25" ht="22.5" customHeight="1" x14ac:dyDescent="0.25">
      <c r="A589" s="92"/>
      <c r="B589" s="93"/>
      <c r="C589" s="93"/>
      <c r="D589" s="93"/>
      <c r="E589" s="93"/>
      <c r="F589" s="93"/>
      <c r="G589" s="93"/>
      <c r="H589" s="93"/>
      <c r="I589" s="93"/>
      <c r="J589" s="93"/>
      <c r="K589" s="94"/>
      <c r="L589" s="103"/>
      <c r="M589" s="103"/>
      <c r="N589" s="103"/>
      <c r="O589" s="103"/>
      <c r="P589" s="103"/>
      <c r="Q589" s="103"/>
      <c r="R589" s="103"/>
      <c r="S589" s="103"/>
      <c r="T589" s="103"/>
      <c r="U589" s="103"/>
      <c r="V589" s="101"/>
      <c r="W589" s="98"/>
      <c r="X589" s="175"/>
      <c r="Y589" s="97"/>
    </row>
    <row r="590" spans="1:25" ht="22.5" customHeight="1" x14ac:dyDescent="0.25">
      <c r="A590" s="92"/>
      <c r="B590" s="93"/>
      <c r="C590" s="93"/>
      <c r="D590" s="93"/>
      <c r="E590" s="93"/>
      <c r="F590" s="93"/>
      <c r="G590" s="93"/>
      <c r="H590" s="93"/>
      <c r="I590" s="93"/>
      <c r="J590" s="93"/>
      <c r="K590" s="94"/>
      <c r="L590" s="103"/>
      <c r="M590" s="103"/>
      <c r="N590" s="103"/>
      <c r="O590" s="103"/>
      <c r="P590" s="103"/>
      <c r="Q590" s="103"/>
      <c r="R590" s="103"/>
      <c r="S590" s="103"/>
      <c r="T590" s="103"/>
      <c r="U590" s="103"/>
      <c r="V590" s="101"/>
      <c r="W590" s="98"/>
      <c r="X590" s="175"/>
      <c r="Y590" s="97"/>
    </row>
    <row r="591" spans="1:25" ht="22.5" customHeight="1" x14ac:dyDescent="0.25">
      <c r="A591" s="92"/>
      <c r="B591" s="93"/>
      <c r="C591" s="93"/>
      <c r="D591" s="93"/>
      <c r="E591" s="93"/>
      <c r="F591" s="93"/>
      <c r="G591" s="93"/>
      <c r="H591" s="93"/>
      <c r="I591" s="93"/>
      <c r="J591" s="93"/>
      <c r="K591" s="94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01"/>
      <c r="W591" s="98"/>
      <c r="X591" s="175"/>
      <c r="Y591" s="97"/>
    </row>
    <row r="592" spans="1:25" ht="22.5" customHeight="1" x14ac:dyDescent="0.25">
      <c r="A592" s="92"/>
      <c r="B592" s="93"/>
      <c r="C592" s="93"/>
      <c r="D592" s="93"/>
      <c r="E592" s="93"/>
      <c r="F592" s="93"/>
      <c r="G592" s="93"/>
      <c r="H592" s="93"/>
      <c r="I592" s="93"/>
      <c r="J592" s="93"/>
      <c r="K592" s="94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1"/>
      <c r="W592" s="98"/>
      <c r="X592" s="175"/>
      <c r="Y592" s="97"/>
    </row>
    <row r="593" spans="1:25" ht="22.5" customHeight="1" x14ac:dyDescent="0.25">
      <c r="A593" s="92"/>
      <c r="B593" s="93"/>
      <c r="C593" s="93"/>
      <c r="D593" s="93"/>
      <c r="E593" s="93"/>
      <c r="F593" s="93"/>
      <c r="G593" s="93"/>
      <c r="H593" s="93"/>
      <c r="I593" s="93"/>
      <c r="J593" s="93"/>
      <c r="K593" s="94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  <c r="V593" s="101"/>
      <c r="W593" s="98"/>
      <c r="X593" s="175"/>
      <c r="Y593" s="97"/>
    </row>
    <row r="594" spans="1:25" ht="22.5" customHeight="1" x14ac:dyDescent="0.25">
      <c r="A594" s="92"/>
      <c r="B594" s="93"/>
      <c r="C594" s="93"/>
      <c r="D594" s="93"/>
      <c r="E594" s="93"/>
      <c r="F594" s="93"/>
      <c r="G594" s="93"/>
      <c r="H594" s="93"/>
      <c r="I594" s="93"/>
      <c r="J594" s="93"/>
      <c r="K594" s="9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96"/>
      <c r="W594" s="98"/>
      <c r="X594" s="175"/>
      <c r="Y594" s="97"/>
    </row>
    <row r="595" spans="1:25" ht="22.5" customHeight="1" x14ac:dyDescent="0.25">
      <c r="A595" s="92"/>
      <c r="B595" s="93"/>
      <c r="C595" s="93"/>
      <c r="D595" s="93"/>
      <c r="E595" s="93"/>
      <c r="F595" s="93"/>
      <c r="G595" s="93"/>
      <c r="H595" s="93"/>
      <c r="I595" s="93"/>
      <c r="J595" s="93"/>
      <c r="K595" s="9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96"/>
      <c r="W595" s="98"/>
      <c r="X595" s="175"/>
      <c r="Y595" s="97"/>
    </row>
    <row r="596" spans="1:25" ht="22.5" customHeight="1" x14ac:dyDescent="0.25">
      <c r="A596" s="92"/>
      <c r="B596" s="93"/>
      <c r="C596" s="93"/>
      <c r="D596" s="93"/>
      <c r="E596" s="93"/>
      <c r="F596" s="93"/>
      <c r="G596" s="93"/>
      <c r="H596" s="93"/>
      <c r="I596" s="93"/>
      <c r="J596" s="93"/>
      <c r="K596" s="9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96"/>
      <c r="W596" s="98"/>
      <c r="X596" s="175"/>
      <c r="Y596" s="97"/>
    </row>
    <row r="597" spans="1:25" ht="22.5" customHeight="1" x14ac:dyDescent="0.25">
      <c r="A597" s="92"/>
      <c r="B597" s="93"/>
      <c r="C597" s="93"/>
      <c r="D597" s="93"/>
      <c r="E597" s="93"/>
      <c r="F597" s="93"/>
      <c r="G597" s="93"/>
      <c r="H597" s="93"/>
      <c r="I597" s="93"/>
      <c r="J597" s="93"/>
      <c r="K597" s="9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96"/>
      <c r="W597" s="98"/>
      <c r="X597" s="175"/>
      <c r="Y597" s="97"/>
    </row>
    <row r="598" spans="1:25" ht="22.5" customHeight="1" x14ac:dyDescent="0.25">
      <c r="A598" s="92"/>
      <c r="B598" s="93"/>
      <c r="C598" s="93"/>
      <c r="D598" s="93"/>
      <c r="E598" s="93"/>
      <c r="F598" s="93"/>
      <c r="G598" s="93"/>
      <c r="H598" s="93"/>
      <c r="I598" s="93"/>
      <c r="J598" s="93"/>
      <c r="K598" s="9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96"/>
      <c r="W598" s="98"/>
      <c r="X598" s="175"/>
      <c r="Y598" s="97"/>
    </row>
    <row r="599" spans="1:25" ht="22.5" customHeight="1" x14ac:dyDescent="0.25">
      <c r="A599" s="92"/>
      <c r="B599" s="93"/>
      <c r="C599" s="93"/>
      <c r="D599" s="93"/>
      <c r="E599" s="93"/>
      <c r="F599" s="93"/>
      <c r="G599" s="93"/>
      <c r="H599" s="93"/>
      <c r="I599" s="93"/>
      <c r="J599" s="93"/>
      <c r="K599" s="9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96"/>
      <c r="W599" s="98"/>
      <c r="X599" s="175"/>
      <c r="Y599" s="97"/>
    </row>
    <row r="600" spans="1:25" ht="22.5" customHeight="1" x14ac:dyDescent="0.25">
      <c r="A600" s="92"/>
      <c r="B600" s="93"/>
      <c r="C600" s="93"/>
      <c r="D600" s="93"/>
      <c r="E600" s="93"/>
      <c r="F600" s="93"/>
      <c r="G600" s="93"/>
      <c r="H600" s="93"/>
      <c r="I600" s="93"/>
      <c r="J600" s="93"/>
      <c r="K600" s="9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96"/>
      <c r="W600" s="98"/>
      <c r="X600" s="175"/>
      <c r="Y600" s="97"/>
    </row>
    <row r="601" spans="1:25" ht="22.5" customHeight="1" x14ac:dyDescent="0.25">
      <c r="A601" s="92"/>
      <c r="B601" s="93"/>
      <c r="C601" s="93"/>
      <c r="D601" s="93"/>
      <c r="E601" s="93"/>
      <c r="F601" s="93"/>
      <c r="G601" s="93"/>
      <c r="H601" s="93"/>
      <c r="I601" s="93"/>
      <c r="J601" s="93"/>
      <c r="K601" s="9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96"/>
      <c r="W601" s="98"/>
      <c r="X601" s="175"/>
      <c r="Y601" s="97"/>
    </row>
    <row r="602" spans="1:25" ht="22.5" customHeight="1" x14ac:dyDescent="0.25">
      <c r="A602" s="92"/>
      <c r="B602" s="93"/>
      <c r="C602" s="93"/>
      <c r="D602" s="93"/>
      <c r="E602" s="93"/>
      <c r="F602" s="93"/>
      <c r="G602" s="93"/>
      <c r="H602" s="93"/>
      <c r="I602" s="93"/>
      <c r="J602" s="93"/>
      <c r="K602" s="9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96"/>
      <c r="W602" s="98"/>
      <c r="X602" s="175"/>
      <c r="Y602" s="97"/>
    </row>
    <row r="603" spans="1:25" ht="22.5" customHeight="1" x14ac:dyDescent="0.25">
      <c r="A603" s="92"/>
      <c r="B603" s="93"/>
      <c r="C603" s="93"/>
      <c r="D603" s="93"/>
      <c r="E603" s="93"/>
      <c r="F603" s="93"/>
      <c r="G603" s="93"/>
      <c r="H603" s="93"/>
      <c r="I603" s="93"/>
      <c r="J603" s="93"/>
      <c r="K603" s="9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96"/>
      <c r="W603" s="98"/>
      <c r="X603" s="175"/>
      <c r="Y603" s="97"/>
    </row>
    <row r="604" spans="1:25" ht="22.5" customHeight="1" x14ac:dyDescent="0.25">
      <c r="A604" s="92"/>
      <c r="B604" s="93"/>
      <c r="C604" s="93"/>
      <c r="D604" s="93"/>
      <c r="E604" s="93"/>
      <c r="F604" s="93"/>
      <c r="G604" s="93"/>
      <c r="H604" s="93"/>
      <c r="I604" s="93"/>
      <c r="J604" s="93"/>
      <c r="K604" s="9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96"/>
      <c r="W604" s="98"/>
      <c r="X604" s="175"/>
      <c r="Y604" s="97"/>
    </row>
    <row r="605" spans="1:25" ht="22.5" customHeight="1" x14ac:dyDescent="0.25">
      <c r="A605" s="92"/>
      <c r="B605" s="93"/>
      <c r="C605" s="93"/>
      <c r="D605" s="93"/>
      <c r="E605" s="93"/>
      <c r="F605" s="93"/>
      <c r="G605" s="93"/>
      <c r="H605" s="93"/>
      <c r="I605" s="93"/>
      <c r="J605" s="93"/>
      <c r="K605" s="9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96"/>
      <c r="W605" s="98"/>
      <c r="X605" s="175"/>
      <c r="Y605" s="97"/>
    </row>
    <row r="606" spans="1:25" ht="22.5" customHeight="1" x14ac:dyDescent="0.25">
      <c r="A606" s="92"/>
      <c r="B606" s="93"/>
      <c r="C606" s="93"/>
      <c r="D606" s="93"/>
      <c r="E606" s="93"/>
      <c r="F606" s="93"/>
      <c r="G606" s="93"/>
      <c r="H606" s="93"/>
      <c r="I606" s="93"/>
      <c r="J606" s="93"/>
      <c r="K606" s="9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96"/>
      <c r="W606" s="98"/>
      <c r="X606" s="175"/>
      <c r="Y606" s="97"/>
    </row>
    <row r="607" spans="1:25" ht="22.5" customHeight="1" x14ac:dyDescent="0.25">
      <c r="A607" s="92"/>
      <c r="B607" s="93"/>
      <c r="C607" s="93"/>
      <c r="D607" s="93"/>
      <c r="E607" s="93"/>
      <c r="F607" s="93"/>
      <c r="G607" s="93"/>
      <c r="H607" s="93"/>
      <c r="I607" s="93"/>
      <c r="J607" s="93"/>
      <c r="K607" s="9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96"/>
      <c r="W607" s="98"/>
      <c r="X607" s="175"/>
      <c r="Y607" s="97"/>
    </row>
    <row r="608" spans="1:25" ht="22.5" customHeight="1" x14ac:dyDescent="0.25">
      <c r="A608" s="92"/>
      <c r="B608" s="93"/>
      <c r="C608" s="93"/>
      <c r="D608" s="93"/>
      <c r="E608" s="93"/>
      <c r="F608" s="93"/>
      <c r="G608" s="93"/>
      <c r="H608" s="93"/>
      <c r="I608" s="93"/>
      <c r="J608" s="93"/>
      <c r="K608" s="9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96"/>
      <c r="W608" s="98"/>
      <c r="X608" s="175"/>
      <c r="Y608" s="97"/>
    </row>
    <row r="609" spans="1:25" ht="22.5" customHeight="1" x14ac:dyDescent="0.25">
      <c r="A609" s="92"/>
      <c r="B609" s="93"/>
      <c r="C609" s="93"/>
      <c r="D609" s="93"/>
      <c r="E609" s="93"/>
      <c r="F609" s="93"/>
      <c r="G609" s="93"/>
      <c r="H609" s="93"/>
      <c r="I609" s="93"/>
      <c r="J609" s="93"/>
      <c r="K609" s="9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96"/>
      <c r="W609" s="98"/>
      <c r="X609" s="175"/>
      <c r="Y609" s="97"/>
    </row>
    <row r="610" spans="1:25" ht="22.5" customHeight="1" x14ac:dyDescent="0.25">
      <c r="A610" s="92"/>
      <c r="B610" s="93"/>
      <c r="C610" s="93"/>
      <c r="D610" s="93"/>
      <c r="E610" s="93"/>
      <c r="F610" s="93"/>
      <c r="G610" s="93"/>
      <c r="H610" s="93"/>
      <c r="I610" s="93"/>
      <c r="J610" s="93"/>
      <c r="K610" s="9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96"/>
      <c r="W610" s="98"/>
      <c r="X610" s="175"/>
      <c r="Y610" s="97"/>
    </row>
    <row r="611" spans="1:25" ht="22.5" customHeight="1" x14ac:dyDescent="0.25">
      <c r="A611" s="92"/>
      <c r="B611" s="93"/>
      <c r="C611" s="93"/>
      <c r="D611" s="93"/>
      <c r="E611" s="93"/>
      <c r="F611" s="93"/>
      <c r="G611" s="93"/>
      <c r="H611" s="93"/>
      <c r="I611" s="93"/>
      <c r="J611" s="93"/>
      <c r="K611" s="9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96"/>
      <c r="W611" s="98"/>
      <c r="X611" s="175"/>
      <c r="Y611" s="97"/>
    </row>
    <row r="612" spans="1:25" ht="22.5" customHeight="1" x14ac:dyDescent="0.25">
      <c r="A612" s="92"/>
      <c r="B612" s="93"/>
      <c r="C612" s="93"/>
      <c r="D612" s="93"/>
      <c r="E612" s="93"/>
      <c r="F612" s="93"/>
      <c r="G612" s="93"/>
      <c r="H612" s="93"/>
      <c r="I612" s="93"/>
      <c r="J612" s="93"/>
      <c r="K612" s="9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96"/>
      <c r="W612" s="98"/>
      <c r="X612" s="175"/>
      <c r="Y612" s="97"/>
    </row>
    <row r="613" spans="1:25" ht="22.5" customHeight="1" x14ac:dyDescent="0.25">
      <c r="A613" s="92"/>
      <c r="B613" s="93"/>
      <c r="C613" s="93"/>
      <c r="D613" s="93"/>
      <c r="E613" s="93"/>
      <c r="F613" s="93"/>
      <c r="G613" s="93"/>
      <c r="H613" s="93"/>
      <c r="I613" s="93"/>
      <c r="J613" s="93"/>
      <c r="K613" s="9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96"/>
      <c r="W613" s="98"/>
      <c r="X613" s="175"/>
      <c r="Y613" s="97"/>
    </row>
    <row r="614" spans="1:25" ht="22.5" customHeight="1" x14ac:dyDescent="0.25">
      <c r="A614" s="92"/>
      <c r="B614" s="93"/>
      <c r="C614" s="93"/>
      <c r="D614" s="93"/>
      <c r="E614" s="93"/>
      <c r="F614" s="93"/>
      <c r="G614" s="93"/>
      <c r="H614" s="93"/>
      <c r="I614" s="93"/>
      <c r="J614" s="93"/>
      <c r="K614" s="9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96"/>
      <c r="W614" s="98"/>
      <c r="X614" s="175"/>
      <c r="Y614" s="97"/>
    </row>
    <row r="615" spans="1:25" ht="22.5" customHeight="1" x14ac:dyDescent="0.25">
      <c r="A615" s="92"/>
      <c r="B615" s="93"/>
      <c r="C615" s="93"/>
      <c r="D615" s="93"/>
      <c r="E615" s="93"/>
      <c r="F615" s="93"/>
      <c r="G615" s="93"/>
      <c r="H615" s="93"/>
      <c r="I615" s="93"/>
      <c r="J615" s="93"/>
      <c r="K615" s="9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96"/>
      <c r="W615" s="98"/>
      <c r="X615" s="175"/>
      <c r="Y615" s="97"/>
    </row>
    <row r="616" spans="1:25" ht="22.5" customHeight="1" x14ac:dyDescent="0.25">
      <c r="A616" s="92"/>
      <c r="B616" s="93"/>
      <c r="C616" s="93"/>
      <c r="D616" s="93"/>
      <c r="E616" s="93"/>
      <c r="F616" s="93"/>
      <c r="G616" s="93"/>
      <c r="H616" s="93"/>
      <c r="I616" s="93"/>
      <c r="J616" s="93"/>
      <c r="K616" s="9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96"/>
      <c r="W616" s="98"/>
      <c r="X616" s="175"/>
      <c r="Y616" s="97"/>
    </row>
    <row r="617" spans="1:25" ht="22.5" customHeight="1" x14ac:dyDescent="0.25">
      <c r="A617" s="92"/>
      <c r="B617" s="93"/>
      <c r="C617" s="93"/>
      <c r="D617" s="93"/>
      <c r="E617" s="93"/>
      <c r="F617" s="93"/>
      <c r="G617" s="93"/>
      <c r="H617" s="93"/>
      <c r="I617" s="93"/>
      <c r="J617" s="93"/>
      <c r="K617" s="9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96"/>
      <c r="W617" s="98"/>
      <c r="X617" s="175"/>
      <c r="Y617" s="97"/>
    </row>
    <row r="618" spans="1:25" s="1" customFormat="1" ht="22.5" customHeight="1" x14ac:dyDescent="0.25">
      <c r="A618" s="92"/>
      <c r="B618" s="93"/>
      <c r="C618" s="93"/>
      <c r="D618" s="93"/>
      <c r="E618" s="93"/>
      <c r="F618" s="93"/>
      <c r="G618" s="93"/>
      <c r="H618" s="98"/>
      <c r="I618" s="98"/>
      <c r="J618" s="98"/>
      <c r="K618" s="99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1"/>
      <c r="W618" s="98"/>
      <c r="X618" s="175"/>
      <c r="Y618" s="97"/>
    </row>
    <row r="619" spans="1:25" s="1" customFormat="1" ht="22.5" customHeight="1" x14ac:dyDescent="0.25">
      <c r="A619" s="92"/>
      <c r="B619" s="93"/>
      <c r="C619" s="93"/>
      <c r="D619" s="93"/>
      <c r="E619" s="93"/>
      <c r="F619" s="93"/>
      <c r="G619" s="93"/>
      <c r="H619" s="98"/>
      <c r="I619" s="98"/>
      <c r="J619" s="98"/>
      <c r="K619" s="99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1"/>
      <c r="W619" s="98"/>
      <c r="X619" s="175"/>
      <c r="Y619" s="97"/>
    </row>
    <row r="620" spans="1:25" ht="22.5" customHeight="1" x14ac:dyDescent="0.25">
      <c r="A620" s="92"/>
      <c r="B620" s="93"/>
      <c r="C620" s="93"/>
      <c r="D620" s="93"/>
      <c r="E620" s="93"/>
      <c r="F620" s="93"/>
      <c r="G620" s="93"/>
      <c r="H620" s="93"/>
      <c r="I620" s="93"/>
      <c r="J620" s="93"/>
      <c r="K620" s="9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96"/>
      <c r="W620" s="98"/>
      <c r="X620" s="175"/>
      <c r="Y620" s="97"/>
    </row>
    <row r="621" spans="1:25" ht="22.5" customHeight="1" x14ac:dyDescent="0.25">
      <c r="A621" s="92"/>
      <c r="B621" s="93"/>
      <c r="C621" s="93"/>
      <c r="D621" s="93"/>
      <c r="E621" s="93"/>
      <c r="F621" s="93"/>
      <c r="G621" s="93"/>
      <c r="H621" s="93"/>
      <c r="I621" s="93"/>
      <c r="J621" s="93"/>
      <c r="K621" s="9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96"/>
      <c r="W621" s="98"/>
      <c r="X621" s="175"/>
      <c r="Y621" s="97"/>
    </row>
    <row r="622" spans="1:25" ht="22.5" customHeight="1" x14ac:dyDescent="0.25">
      <c r="A622" s="92"/>
      <c r="B622" s="93"/>
      <c r="C622" s="93"/>
      <c r="D622" s="93"/>
      <c r="E622" s="93"/>
      <c r="F622" s="93"/>
      <c r="G622" s="93"/>
      <c r="H622" s="93"/>
      <c r="I622" s="93"/>
      <c r="J622" s="93"/>
      <c r="K622" s="9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96"/>
      <c r="W622" s="98"/>
      <c r="X622" s="175"/>
      <c r="Y622" s="97"/>
    </row>
    <row r="623" spans="1:25" ht="22.5" customHeight="1" x14ac:dyDescent="0.25">
      <c r="A623" s="92"/>
      <c r="B623" s="93"/>
      <c r="C623" s="93"/>
      <c r="D623" s="93"/>
      <c r="E623" s="93"/>
      <c r="F623" s="93"/>
      <c r="G623" s="93"/>
      <c r="H623" s="93"/>
      <c r="I623" s="93"/>
      <c r="J623" s="93"/>
      <c r="K623" s="9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96"/>
      <c r="W623" s="98"/>
      <c r="X623" s="175"/>
      <c r="Y623" s="97"/>
    </row>
    <row r="624" spans="1:25" ht="22.5" customHeight="1" x14ac:dyDescent="0.25">
      <c r="A624" s="92"/>
      <c r="B624" s="93"/>
      <c r="C624" s="93"/>
      <c r="D624" s="93"/>
      <c r="E624" s="93"/>
      <c r="F624" s="93"/>
      <c r="G624" s="93"/>
      <c r="H624" s="93"/>
      <c r="I624" s="93"/>
      <c r="J624" s="93"/>
      <c r="K624" s="9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96"/>
      <c r="W624" s="98"/>
      <c r="X624" s="175"/>
      <c r="Y624" s="97"/>
    </row>
    <row r="625" spans="1:25" ht="22.5" customHeight="1" x14ac:dyDescent="0.25">
      <c r="A625" s="92"/>
      <c r="B625" s="93"/>
      <c r="C625" s="93"/>
      <c r="D625" s="93"/>
      <c r="E625" s="93"/>
      <c r="F625" s="93"/>
      <c r="G625" s="93"/>
      <c r="H625" s="93"/>
      <c r="I625" s="93"/>
      <c r="J625" s="93"/>
      <c r="K625" s="9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96"/>
      <c r="W625" s="98"/>
      <c r="X625" s="175"/>
      <c r="Y625" s="97"/>
    </row>
    <row r="626" spans="1:25" ht="22.5" customHeight="1" x14ac:dyDescent="0.25">
      <c r="A626" s="92"/>
      <c r="B626" s="93"/>
      <c r="C626" s="93"/>
      <c r="D626" s="93"/>
      <c r="E626" s="93"/>
      <c r="F626" s="93"/>
      <c r="G626" s="93"/>
      <c r="H626" s="93"/>
      <c r="I626" s="93"/>
      <c r="J626" s="93"/>
      <c r="K626" s="9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96"/>
      <c r="W626" s="98"/>
      <c r="X626" s="175"/>
      <c r="Y626" s="97"/>
    </row>
    <row r="627" spans="1:25" ht="22.5" customHeight="1" x14ac:dyDescent="0.25">
      <c r="A627" s="92"/>
      <c r="B627" s="93"/>
      <c r="C627" s="93"/>
      <c r="D627" s="93"/>
      <c r="E627" s="93"/>
      <c r="F627" s="93"/>
      <c r="G627" s="93"/>
      <c r="H627" s="93"/>
      <c r="I627" s="93"/>
      <c r="J627" s="93"/>
      <c r="K627" s="9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96"/>
      <c r="W627" s="98"/>
      <c r="X627" s="175"/>
      <c r="Y627" s="97"/>
    </row>
    <row r="628" spans="1:25" ht="22.5" customHeight="1" x14ac:dyDescent="0.25">
      <c r="A628" s="92"/>
      <c r="B628" s="93"/>
      <c r="C628" s="93"/>
      <c r="D628" s="93"/>
      <c r="E628" s="93"/>
      <c r="F628" s="93"/>
      <c r="G628" s="93"/>
      <c r="H628" s="93"/>
      <c r="I628" s="93"/>
      <c r="J628" s="93"/>
      <c r="K628" s="9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96"/>
      <c r="W628" s="98"/>
      <c r="X628" s="175"/>
      <c r="Y628" s="97"/>
    </row>
    <row r="629" spans="1:25" ht="22.5" customHeight="1" x14ac:dyDescent="0.25">
      <c r="A629" s="92"/>
      <c r="B629" s="93"/>
      <c r="C629" s="93"/>
      <c r="D629" s="93"/>
      <c r="E629" s="93"/>
      <c r="F629" s="93"/>
      <c r="G629" s="93"/>
      <c r="H629" s="93"/>
      <c r="I629" s="93"/>
      <c r="J629" s="93"/>
      <c r="K629" s="9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96"/>
      <c r="W629" s="98"/>
      <c r="X629" s="175"/>
      <c r="Y629" s="97"/>
    </row>
    <row r="630" spans="1:25" ht="22.5" customHeight="1" x14ac:dyDescent="0.25">
      <c r="A630" s="92"/>
      <c r="B630" s="93"/>
      <c r="C630" s="93"/>
      <c r="D630" s="93"/>
      <c r="E630" s="93"/>
      <c r="F630" s="93"/>
      <c r="G630" s="93"/>
      <c r="H630" s="93"/>
      <c r="I630" s="93"/>
      <c r="J630" s="93"/>
      <c r="K630" s="9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96"/>
      <c r="W630" s="98"/>
      <c r="X630" s="175"/>
      <c r="Y630" s="97"/>
    </row>
    <row r="631" spans="1:25" ht="22.5" customHeight="1" x14ac:dyDescent="0.25">
      <c r="A631" s="92"/>
      <c r="B631" s="93"/>
      <c r="C631" s="93"/>
      <c r="D631" s="93"/>
      <c r="E631" s="93"/>
      <c r="F631" s="93"/>
      <c r="G631" s="93"/>
      <c r="H631" s="93"/>
      <c r="I631" s="93"/>
      <c r="J631" s="93"/>
      <c r="K631" s="9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96"/>
      <c r="W631" s="98"/>
      <c r="X631" s="175"/>
      <c r="Y631" s="97"/>
    </row>
    <row r="632" spans="1:25" ht="22.5" customHeight="1" x14ac:dyDescent="0.25">
      <c r="A632" s="92"/>
      <c r="B632" s="93"/>
      <c r="C632" s="93"/>
      <c r="D632" s="93"/>
      <c r="E632" s="93"/>
      <c r="F632" s="93"/>
      <c r="G632" s="93"/>
      <c r="H632" s="93"/>
      <c r="I632" s="93"/>
      <c r="J632" s="93"/>
      <c r="K632" s="9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96"/>
      <c r="W632" s="98"/>
      <c r="X632" s="175"/>
      <c r="Y632" s="97"/>
    </row>
    <row r="633" spans="1:25" ht="22.5" customHeight="1" x14ac:dyDescent="0.25">
      <c r="A633" s="92"/>
      <c r="B633" s="93"/>
      <c r="C633" s="93"/>
      <c r="D633" s="93"/>
      <c r="E633" s="93"/>
      <c r="F633" s="93"/>
      <c r="G633" s="93"/>
      <c r="H633" s="93"/>
      <c r="I633" s="93"/>
      <c r="J633" s="93"/>
      <c r="K633" s="99"/>
      <c r="L633" s="103"/>
      <c r="M633" s="103"/>
      <c r="N633" s="103"/>
      <c r="O633" s="103"/>
      <c r="P633" s="103"/>
      <c r="Q633" s="103"/>
      <c r="R633" s="103"/>
      <c r="S633" s="103"/>
      <c r="T633" s="103"/>
      <c r="U633" s="103"/>
      <c r="V633" s="101"/>
      <c r="W633" s="98"/>
      <c r="X633" s="175"/>
      <c r="Y633" s="97"/>
    </row>
    <row r="634" spans="1:25" ht="22.5" customHeight="1" x14ac:dyDescent="0.25">
      <c r="A634" s="92"/>
      <c r="B634" s="93"/>
      <c r="C634" s="93"/>
      <c r="D634" s="93"/>
      <c r="E634" s="93"/>
      <c r="F634" s="93"/>
      <c r="G634" s="93"/>
      <c r="H634" s="93"/>
      <c r="I634" s="93"/>
      <c r="J634" s="93"/>
      <c r="K634" s="9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96"/>
      <c r="W634" s="98"/>
      <c r="X634" s="175"/>
      <c r="Y634" s="97"/>
    </row>
    <row r="635" spans="1:25" ht="22.5" customHeight="1" x14ac:dyDescent="0.25">
      <c r="A635" s="92"/>
      <c r="B635" s="93"/>
      <c r="C635" s="93"/>
      <c r="D635" s="93"/>
      <c r="E635" s="93"/>
      <c r="F635" s="93"/>
      <c r="G635" s="93"/>
      <c r="H635" s="93"/>
      <c r="I635" s="93"/>
      <c r="J635" s="93"/>
      <c r="K635" s="9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96"/>
      <c r="W635" s="98"/>
      <c r="X635" s="175"/>
      <c r="Y635" s="97"/>
    </row>
    <row r="636" spans="1:25" ht="22.5" customHeight="1" x14ac:dyDescent="0.25">
      <c r="A636" s="92"/>
      <c r="B636" s="93"/>
      <c r="C636" s="93"/>
      <c r="D636" s="93"/>
      <c r="E636" s="93"/>
      <c r="F636" s="93"/>
      <c r="G636" s="93"/>
      <c r="H636" s="93"/>
      <c r="I636" s="93"/>
      <c r="J636" s="93"/>
      <c r="K636" s="9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96"/>
      <c r="W636" s="98"/>
      <c r="X636" s="175"/>
      <c r="Y636" s="97"/>
    </row>
    <row r="637" spans="1:25" ht="22.5" customHeight="1" x14ac:dyDescent="0.25">
      <c r="A637" s="92"/>
      <c r="B637" s="93"/>
      <c r="C637" s="93"/>
      <c r="D637" s="93"/>
      <c r="E637" s="93"/>
      <c r="F637" s="93"/>
      <c r="G637" s="93"/>
      <c r="H637" s="93"/>
      <c r="I637" s="93"/>
      <c r="J637" s="93"/>
      <c r="K637" s="9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96"/>
      <c r="W637" s="98"/>
      <c r="X637" s="175"/>
      <c r="Y637" s="97"/>
    </row>
    <row r="638" spans="1:25" ht="22.5" customHeight="1" x14ac:dyDescent="0.25">
      <c r="A638" s="92"/>
      <c r="B638" s="93"/>
      <c r="C638" s="93"/>
      <c r="D638" s="93"/>
      <c r="E638" s="93"/>
      <c r="F638" s="93"/>
      <c r="G638" s="93"/>
      <c r="H638" s="93"/>
      <c r="I638" s="93"/>
      <c r="J638" s="93"/>
      <c r="K638" s="9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96"/>
      <c r="W638" s="98"/>
      <c r="X638" s="175"/>
      <c r="Y638" s="97"/>
    </row>
    <row r="639" spans="1:25" ht="22.5" customHeight="1" x14ac:dyDescent="0.25">
      <c r="A639" s="92"/>
      <c r="B639" s="93"/>
      <c r="C639" s="93"/>
      <c r="D639" s="93"/>
      <c r="E639" s="93"/>
      <c r="F639" s="93"/>
      <c r="G639" s="93"/>
      <c r="H639" s="93"/>
      <c r="I639" s="93"/>
      <c r="J639" s="93"/>
      <c r="K639" s="9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96"/>
      <c r="W639" s="98"/>
      <c r="X639" s="175"/>
      <c r="Y639" s="97"/>
    </row>
    <row r="640" spans="1:25" ht="22.5" customHeight="1" x14ac:dyDescent="0.25">
      <c r="A640" s="92"/>
      <c r="B640" s="93"/>
      <c r="C640" s="93"/>
      <c r="D640" s="93"/>
      <c r="E640" s="93"/>
      <c r="F640" s="93"/>
      <c r="G640" s="93"/>
      <c r="H640" s="93"/>
      <c r="I640" s="93"/>
      <c r="J640" s="93"/>
      <c r="K640" s="9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96"/>
      <c r="W640" s="98"/>
      <c r="X640" s="175"/>
      <c r="Y640" s="97"/>
    </row>
    <row r="641" spans="1:25" ht="22.5" customHeight="1" x14ac:dyDescent="0.25">
      <c r="A641" s="92"/>
      <c r="B641" s="93"/>
      <c r="C641" s="93"/>
      <c r="D641" s="93"/>
      <c r="E641" s="93"/>
      <c r="F641" s="93"/>
      <c r="G641" s="93"/>
      <c r="H641" s="93"/>
      <c r="I641" s="93"/>
      <c r="J641" s="93"/>
      <c r="K641" s="9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96"/>
      <c r="W641" s="98"/>
      <c r="X641" s="175"/>
      <c r="Y641" s="97"/>
    </row>
    <row r="642" spans="1:25" ht="22.5" customHeight="1" x14ac:dyDescent="0.25">
      <c r="A642" s="92"/>
      <c r="B642" s="93"/>
      <c r="C642" s="93"/>
      <c r="D642" s="93"/>
      <c r="E642" s="93"/>
      <c r="F642" s="93"/>
      <c r="G642" s="93"/>
      <c r="H642" s="93"/>
      <c r="I642" s="93"/>
      <c r="J642" s="93"/>
      <c r="K642" s="9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96"/>
      <c r="W642" s="98"/>
      <c r="X642" s="175"/>
      <c r="Y642" s="97"/>
    </row>
    <row r="643" spans="1:25" ht="22.5" customHeight="1" x14ac:dyDescent="0.25">
      <c r="A643" s="92"/>
      <c r="B643" s="93"/>
      <c r="C643" s="93"/>
      <c r="D643" s="93"/>
      <c r="E643" s="93"/>
      <c r="F643" s="93"/>
      <c r="G643" s="93"/>
      <c r="H643" s="93"/>
      <c r="I643" s="93"/>
      <c r="J643" s="93"/>
      <c r="K643" s="9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96"/>
      <c r="W643" s="98"/>
      <c r="X643" s="175"/>
      <c r="Y643" s="97"/>
    </row>
    <row r="644" spans="1:25" ht="22.5" customHeight="1" x14ac:dyDescent="0.25">
      <c r="A644" s="92"/>
      <c r="B644" s="93"/>
      <c r="C644" s="93"/>
      <c r="D644" s="93"/>
      <c r="E644" s="93"/>
      <c r="F644" s="93"/>
      <c r="G644" s="93"/>
      <c r="H644" s="93"/>
      <c r="I644" s="93"/>
      <c r="J644" s="93"/>
      <c r="K644" s="9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96"/>
      <c r="W644" s="98"/>
      <c r="X644" s="175"/>
      <c r="Y644" s="97"/>
    </row>
    <row r="645" spans="1:25" ht="22.5" customHeight="1" x14ac:dyDescent="0.25">
      <c r="A645" s="92"/>
      <c r="B645" s="93"/>
      <c r="C645" s="93"/>
      <c r="D645" s="93"/>
      <c r="E645" s="93"/>
      <c r="F645" s="93"/>
      <c r="G645" s="93"/>
      <c r="H645" s="93"/>
      <c r="I645" s="93"/>
      <c r="J645" s="93"/>
      <c r="K645" s="9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96"/>
      <c r="W645" s="98"/>
      <c r="X645" s="175"/>
      <c r="Y645" s="97"/>
    </row>
    <row r="646" spans="1:25" s="1" customFormat="1" ht="22.5" customHeight="1" x14ac:dyDescent="0.25">
      <c r="A646" s="92"/>
      <c r="B646" s="93"/>
      <c r="C646" s="93"/>
      <c r="D646" s="93"/>
      <c r="E646" s="93"/>
      <c r="F646" s="93"/>
      <c r="G646" s="93"/>
      <c r="H646" s="98"/>
      <c r="I646" s="98"/>
      <c r="J646" s="98"/>
      <c r="K646" s="99"/>
      <c r="L646" s="103"/>
      <c r="M646" s="103"/>
      <c r="N646" s="103"/>
      <c r="O646" s="103"/>
      <c r="P646" s="103"/>
      <c r="Q646" s="103"/>
      <c r="R646" s="103"/>
      <c r="S646" s="103"/>
      <c r="T646" s="103"/>
      <c r="U646" s="103"/>
      <c r="V646" s="101"/>
      <c r="W646" s="98"/>
      <c r="X646" s="175"/>
      <c r="Y646" s="97"/>
    </row>
    <row r="647" spans="1:25" s="1" customFormat="1" ht="22.5" customHeight="1" x14ac:dyDescent="0.25">
      <c r="A647" s="92"/>
      <c r="B647" s="93"/>
      <c r="C647" s="93"/>
      <c r="D647" s="93"/>
      <c r="E647" s="93"/>
      <c r="F647" s="93"/>
      <c r="G647" s="93"/>
      <c r="H647" s="98"/>
      <c r="I647" s="98"/>
      <c r="J647" s="98"/>
      <c r="K647" s="99"/>
      <c r="L647" s="103"/>
      <c r="M647" s="103"/>
      <c r="N647" s="103"/>
      <c r="O647" s="103"/>
      <c r="P647" s="103"/>
      <c r="Q647" s="103"/>
      <c r="R647" s="103"/>
      <c r="S647" s="103"/>
      <c r="T647" s="103"/>
      <c r="U647" s="103"/>
      <c r="V647" s="101"/>
      <c r="W647" s="98"/>
      <c r="X647" s="175"/>
      <c r="Y647" s="97"/>
    </row>
    <row r="648" spans="1:25" s="1" customFormat="1" ht="22.5" customHeight="1" x14ac:dyDescent="0.25">
      <c r="A648" s="93"/>
      <c r="B648" s="93"/>
      <c r="C648" s="93"/>
      <c r="D648" s="93"/>
      <c r="E648" s="93"/>
      <c r="F648" s="93"/>
      <c r="G648" s="93"/>
      <c r="H648" s="98"/>
      <c r="I648" s="98"/>
      <c r="J648" s="98"/>
      <c r="K648" s="99"/>
      <c r="L648" s="103"/>
      <c r="M648" s="103"/>
      <c r="N648" s="103"/>
      <c r="O648" s="103"/>
      <c r="P648" s="103"/>
      <c r="Q648" s="103"/>
      <c r="R648" s="103"/>
      <c r="S648" s="103"/>
      <c r="T648" s="103"/>
      <c r="U648" s="103"/>
      <c r="V648" s="101"/>
      <c r="W648" s="98"/>
      <c r="X648" s="175"/>
      <c r="Y648" s="97"/>
    </row>
    <row r="649" spans="1:25" s="1" customFormat="1" ht="22.5" customHeight="1" x14ac:dyDescent="0.25">
      <c r="A649" s="92"/>
      <c r="B649" s="93"/>
      <c r="C649" s="93"/>
      <c r="D649" s="93"/>
      <c r="E649" s="93"/>
      <c r="F649" s="93"/>
      <c r="G649" s="93"/>
      <c r="H649" s="98"/>
      <c r="I649" s="98"/>
      <c r="J649" s="98"/>
      <c r="K649" s="99"/>
      <c r="L649" s="103"/>
      <c r="M649" s="103"/>
      <c r="N649" s="103"/>
      <c r="O649" s="103"/>
      <c r="P649" s="103"/>
      <c r="Q649" s="103"/>
      <c r="R649" s="103"/>
      <c r="S649" s="103"/>
      <c r="T649" s="103"/>
      <c r="U649" s="103"/>
      <c r="V649" s="101"/>
      <c r="W649" s="98"/>
      <c r="X649" s="175"/>
      <c r="Y649" s="97"/>
    </row>
    <row r="650" spans="1:25" ht="22.5" customHeight="1" x14ac:dyDescent="0.25">
      <c r="A650" s="92"/>
      <c r="B650" s="93"/>
      <c r="C650" s="93"/>
      <c r="D650" s="93"/>
      <c r="E650" s="93"/>
      <c r="F650" s="93"/>
      <c r="G650" s="93"/>
      <c r="H650" s="93"/>
      <c r="I650" s="93"/>
      <c r="J650" s="93"/>
      <c r="K650" s="9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96"/>
      <c r="W650" s="98"/>
      <c r="X650" s="175"/>
      <c r="Y650" s="97"/>
    </row>
    <row r="651" spans="1:25" ht="22.5" customHeight="1" x14ac:dyDescent="0.25">
      <c r="A651" s="92"/>
      <c r="B651" s="93"/>
      <c r="C651" s="93"/>
      <c r="D651" s="93"/>
      <c r="E651" s="93"/>
      <c r="F651" s="93"/>
      <c r="G651" s="93"/>
      <c r="H651" s="93"/>
      <c r="I651" s="93"/>
      <c r="J651" s="93"/>
      <c r="K651" s="9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96"/>
      <c r="W651" s="98"/>
      <c r="X651" s="175"/>
      <c r="Y651" s="97"/>
    </row>
    <row r="652" spans="1:25" ht="22.5" customHeight="1" x14ac:dyDescent="0.25">
      <c r="A652" s="92"/>
      <c r="B652" s="93"/>
      <c r="C652" s="93"/>
      <c r="D652" s="93"/>
      <c r="E652" s="93"/>
      <c r="F652" s="93"/>
      <c r="G652" s="93"/>
      <c r="H652" s="93"/>
      <c r="I652" s="93"/>
      <c r="J652" s="93"/>
      <c r="K652" s="9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96"/>
      <c r="W652" s="98"/>
      <c r="X652" s="175"/>
      <c r="Y652" s="97"/>
    </row>
    <row r="653" spans="1:25" ht="22.5" customHeight="1" x14ac:dyDescent="0.25">
      <c r="A653" s="92"/>
      <c r="B653" s="93"/>
      <c r="C653" s="93"/>
      <c r="D653" s="93"/>
      <c r="E653" s="93"/>
      <c r="F653" s="93"/>
      <c r="G653" s="93"/>
      <c r="H653" s="93"/>
      <c r="I653" s="93"/>
      <c r="J653" s="93"/>
      <c r="K653" s="9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96"/>
      <c r="W653" s="98"/>
      <c r="X653" s="175"/>
      <c r="Y653" s="97"/>
    </row>
    <row r="654" spans="1:25" ht="22.5" customHeight="1" x14ac:dyDescent="0.25">
      <c r="A654" s="92"/>
      <c r="B654" s="93"/>
      <c r="C654" s="93"/>
      <c r="D654" s="93"/>
      <c r="E654" s="93"/>
      <c r="F654" s="93"/>
      <c r="G654" s="93"/>
      <c r="H654" s="93"/>
      <c r="I654" s="93"/>
      <c r="J654" s="93"/>
      <c r="K654" s="9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96"/>
      <c r="W654" s="98"/>
      <c r="X654" s="175"/>
      <c r="Y654" s="97"/>
    </row>
    <row r="655" spans="1:25" ht="22.5" customHeight="1" x14ac:dyDescent="0.25">
      <c r="A655" s="92"/>
      <c r="B655" s="93"/>
      <c r="C655" s="93"/>
      <c r="D655" s="93"/>
      <c r="E655" s="93"/>
      <c r="F655" s="93"/>
      <c r="G655" s="93"/>
      <c r="H655" s="93"/>
      <c r="I655" s="93"/>
      <c r="J655" s="93"/>
      <c r="K655" s="9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96"/>
      <c r="W655" s="98"/>
      <c r="X655" s="175"/>
      <c r="Y655" s="97"/>
    </row>
    <row r="656" spans="1:25" ht="22.5" customHeight="1" x14ac:dyDescent="0.25">
      <c r="A656" s="92"/>
      <c r="B656" s="93"/>
      <c r="C656" s="93"/>
      <c r="D656" s="93"/>
      <c r="E656" s="93"/>
      <c r="F656" s="93"/>
      <c r="G656" s="93"/>
      <c r="H656" s="93"/>
      <c r="I656" s="93"/>
      <c r="J656" s="93"/>
      <c r="K656" s="9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96"/>
      <c r="W656" s="98"/>
      <c r="X656" s="175"/>
      <c r="Y656" s="97"/>
    </row>
    <row r="657" spans="1:25" ht="22.5" customHeight="1" x14ac:dyDescent="0.25">
      <c r="A657" s="92"/>
      <c r="B657" s="93"/>
      <c r="C657" s="93"/>
      <c r="D657" s="93"/>
      <c r="E657" s="93"/>
      <c r="F657" s="93"/>
      <c r="G657" s="93"/>
      <c r="H657" s="93"/>
      <c r="I657" s="93"/>
      <c r="J657" s="93"/>
      <c r="K657" s="9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96"/>
      <c r="W657" s="98"/>
      <c r="X657" s="175"/>
      <c r="Y657" s="97"/>
    </row>
    <row r="658" spans="1:25" ht="22.5" customHeight="1" x14ac:dyDescent="0.25">
      <c r="A658" s="92"/>
      <c r="B658" s="93"/>
      <c r="C658" s="93"/>
      <c r="D658" s="93"/>
      <c r="E658" s="93"/>
      <c r="F658" s="93"/>
      <c r="G658" s="93"/>
      <c r="H658" s="93"/>
      <c r="I658" s="93"/>
      <c r="J658" s="93"/>
      <c r="K658" s="9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96"/>
      <c r="W658" s="98"/>
      <c r="X658" s="175"/>
      <c r="Y658" s="97"/>
    </row>
    <row r="659" spans="1:25" ht="22.5" customHeight="1" x14ac:dyDescent="0.25">
      <c r="A659" s="92"/>
      <c r="B659" s="93"/>
      <c r="C659" s="93"/>
      <c r="D659" s="93"/>
      <c r="E659" s="93"/>
      <c r="F659" s="93"/>
      <c r="G659" s="93"/>
      <c r="H659" s="93"/>
      <c r="I659" s="93"/>
      <c r="J659" s="93"/>
      <c r="K659" s="9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96"/>
      <c r="W659" s="98"/>
      <c r="X659" s="175"/>
      <c r="Y659" s="97"/>
    </row>
    <row r="660" spans="1:25" ht="22.5" customHeight="1" thickBot="1" x14ac:dyDescent="0.3">
      <c r="A660" s="105"/>
      <c r="B660" s="106"/>
      <c r="C660" s="106"/>
      <c r="D660" s="106"/>
      <c r="E660" s="106"/>
      <c r="F660" s="106"/>
      <c r="G660" s="106"/>
      <c r="H660" s="106"/>
      <c r="I660" s="106"/>
      <c r="J660" s="106"/>
      <c r="K660" s="107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9"/>
      <c r="W660" s="85"/>
      <c r="X660" s="176"/>
      <c r="Y660" s="110"/>
    </row>
    <row r="661" spans="1:25" ht="22.5" customHeight="1" thickTop="1" thickBot="1" x14ac:dyDescent="0.3">
      <c r="A661" s="14"/>
      <c r="B661" s="74"/>
      <c r="C661" s="74"/>
      <c r="D661" s="74"/>
      <c r="E661" s="74"/>
      <c r="F661" s="74"/>
      <c r="G661" s="74"/>
      <c r="H661" s="74"/>
      <c r="I661" s="74"/>
      <c r="J661" s="74"/>
      <c r="K661" s="71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76"/>
      <c r="W661" s="83"/>
      <c r="X661" s="173"/>
      <c r="Y661" s="88"/>
    </row>
    <row r="662" spans="1:25" ht="22.5" customHeight="1" thickTop="1" thickBot="1" x14ac:dyDescent="0.3">
      <c r="A662" s="14"/>
      <c r="B662" s="74"/>
      <c r="C662" s="74"/>
      <c r="D662" s="74"/>
      <c r="E662" s="74"/>
      <c r="F662" s="74"/>
      <c r="G662" s="74"/>
      <c r="H662" s="74"/>
      <c r="I662" s="74"/>
      <c r="J662" s="74"/>
      <c r="K662" s="71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76"/>
      <c r="W662" s="83"/>
      <c r="X662" s="173"/>
      <c r="Y662" s="88"/>
    </row>
    <row r="663" spans="1:25" ht="22.5" customHeight="1" thickTop="1" thickBot="1" x14ac:dyDescent="0.3">
      <c r="A663" s="14"/>
      <c r="B663" s="74"/>
      <c r="C663" s="74"/>
      <c r="D663" s="74"/>
      <c r="E663" s="74"/>
      <c r="F663" s="74"/>
      <c r="G663" s="74"/>
      <c r="H663" s="74"/>
      <c r="I663" s="74"/>
      <c r="J663" s="74"/>
      <c r="K663" s="71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76"/>
      <c r="W663" s="83"/>
      <c r="X663" s="173"/>
      <c r="Y663" s="88"/>
    </row>
    <row r="664" spans="1:25" ht="22.5" customHeight="1" thickTop="1" thickBot="1" x14ac:dyDescent="0.3">
      <c r="A664" s="14"/>
      <c r="B664" s="74"/>
      <c r="C664" s="74"/>
      <c r="D664" s="74"/>
      <c r="E664" s="74"/>
      <c r="F664" s="74"/>
      <c r="G664" s="74"/>
      <c r="H664" s="74"/>
      <c r="I664" s="74"/>
      <c r="J664" s="74"/>
      <c r="K664" s="71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76"/>
      <c r="W664" s="83"/>
      <c r="X664" s="173"/>
      <c r="Y664" s="88"/>
    </row>
    <row r="665" spans="1:25" ht="22.5" customHeight="1" thickTop="1" thickBot="1" x14ac:dyDescent="0.3">
      <c r="A665" s="14"/>
      <c r="B665" s="74"/>
      <c r="C665" s="74"/>
      <c r="D665" s="74"/>
      <c r="E665" s="74"/>
      <c r="F665" s="74"/>
      <c r="G665" s="74"/>
      <c r="H665" s="74"/>
      <c r="I665" s="74"/>
      <c r="J665" s="74"/>
      <c r="K665" s="71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76"/>
      <c r="W665" s="83"/>
      <c r="X665" s="173"/>
      <c r="Y665" s="88"/>
    </row>
    <row r="666" spans="1:25" ht="22.5" customHeight="1" thickTop="1" thickBot="1" x14ac:dyDescent="0.3">
      <c r="A666" s="14"/>
      <c r="B666" s="74"/>
      <c r="C666" s="74"/>
      <c r="D666" s="74"/>
      <c r="E666" s="74"/>
      <c r="F666" s="74"/>
      <c r="G666" s="74"/>
      <c r="H666" s="74"/>
      <c r="I666" s="74"/>
      <c r="J666" s="74"/>
      <c r="K666" s="71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76"/>
      <c r="W666" s="83"/>
      <c r="X666" s="173"/>
      <c r="Y666" s="88"/>
    </row>
    <row r="667" spans="1:25" ht="22.5" customHeight="1" thickTop="1" thickBot="1" x14ac:dyDescent="0.3">
      <c r="A667" s="14"/>
      <c r="B667" s="74"/>
      <c r="C667" s="74"/>
      <c r="D667" s="74"/>
      <c r="E667" s="74"/>
      <c r="F667" s="74"/>
      <c r="G667" s="74"/>
      <c r="H667" s="74"/>
      <c r="I667" s="74"/>
      <c r="J667" s="74"/>
      <c r="K667" s="71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76"/>
      <c r="W667" s="83"/>
      <c r="X667" s="173"/>
      <c r="Y667" s="88"/>
    </row>
    <row r="668" spans="1:25" ht="22.5" customHeight="1" thickTop="1" thickBot="1" x14ac:dyDescent="0.3">
      <c r="A668" s="14"/>
      <c r="B668" s="74"/>
      <c r="C668" s="74"/>
      <c r="D668" s="74"/>
      <c r="E668" s="74"/>
      <c r="F668" s="74"/>
      <c r="G668" s="74"/>
      <c r="H668" s="74"/>
      <c r="I668" s="74"/>
      <c r="J668" s="74"/>
      <c r="K668" s="71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76"/>
      <c r="W668" s="83"/>
      <c r="X668" s="173"/>
      <c r="Y668" s="88"/>
    </row>
    <row r="669" spans="1:25" ht="22.5" customHeight="1" thickTop="1" thickBot="1" x14ac:dyDescent="0.3">
      <c r="A669" s="14"/>
      <c r="B669" s="74"/>
      <c r="C669" s="74"/>
      <c r="D669" s="74"/>
      <c r="E669" s="74"/>
      <c r="F669" s="74"/>
      <c r="G669" s="74"/>
      <c r="H669" s="74"/>
      <c r="I669" s="74"/>
      <c r="J669" s="74"/>
      <c r="K669" s="71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76"/>
      <c r="W669" s="83"/>
      <c r="X669" s="173"/>
      <c r="Y669" s="88"/>
    </row>
    <row r="670" spans="1:25" ht="22.5" customHeight="1" thickTop="1" thickBot="1" x14ac:dyDescent="0.3">
      <c r="A670" s="14"/>
      <c r="B670" s="74"/>
      <c r="C670" s="74"/>
      <c r="D670" s="74"/>
      <c r="E670" s="74"/>
      <c r="F670" s="74"/>
      <c r="G670" s="74"/>
      <c r="H670" s="74"/>
      <c r="I670" s="74"/>
      <c r="J670" s="74"/>
      <c r="K670" s="71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76"/>
      <c r="W670" s="83"/>
      <c r="X670" s="173"/>
      <c r="Y670" s="88"/>
    </row>
    <row r="671" spans="1:25" ht="22.5" customHeight="1" thickTop="1" thickBot="1" x14ac:dyDescent="0.3">
      <c r="A671" s="14"/>
      <c r="B671" s="74"/>
      <c r="C671" s="74"/>
      <c r="D671" s="74"/>
      <c r="E671" s="74"/>
      <c r="F671" s="74"/>
      <c r="G671" s="74"/>
      <c r="H671" s="74"/>
      <c r="I671" s="74"/>
      <c r="J671" s="74"/>
      <c r="K671" s="71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76"/>
      <c r="W671" s="83"/>
      <c r="X671" s="173"/>
      <c r="Y671" s="88"/>
    </row>
    <row r="672" spans="1:25" ht="22.5" customHeight="1" thickTop="1" thickBot="1" x14ac:dyDescent="0.3">
      <c r="A672" s="14"/>
      <c r="B672" s="74"/>
      <c r="C672" s="74"/>
      <c r="D672" s="74"/>
      <c r="E672" s="74"/>
      <c r="F672" s="74"/>
      <c r="G672" s="74"/>
      <c r="H672" s="74"/>
      <c r="I672" s="74"/>
      <c r="J672" s="74"/>
      <c r="K672" s="71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76"/>
      <c r="W672" s="83"/>
      <c r="X672" s="173"/>
      <c r="Y672" s="88"/>
    </row>
    <row r="673" spans="1:25" ht="22.5" customHeight="1" thickTop="1" thickBot="1" x14ac:dyDescent="0.3">
      <c r="A673" s="14"/>
      <c r="B673" s="74"/>
      <c r="C673" s="74"/>
      <c r="D673" s="74"/>
      <c r="E673" s="74"/>
      <c r="F673" s="74"/>
      <c r="G673" s="74"/>
      <c r="H673" s="74"/>
      <c r="I673" s="74"/>
      <c r="J673" s="74"/>
      <c r="K673" s="71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76"/>
      <c r="W673" s="83"/>
      <c r="X673" s="173"/>
      <c r="Y673" s="88"/>
    </row>
    <row r="674" spans="1:25" s="1" customFormat="1" ht="22.5" customHeight="1" thickTop="1" thickBot="1" x14ac:dyDescent="0.3">
      <c r="A674" s="14"/>
      <c r="B674" s="74"/>
      <c r="C674" s="74"/>
      <c r="D674" s="74"/>
      <c r="E674" s="74"/>
      <c r="F674" s="74"/>
      <c r="G674" s="74"/>
      <c r="H674" s="83"/>
      <c r="I674" s="83"/>
      <c r="J674" s="83"/>
      <c r="K674" s="70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75"/>
      <c r="W674" s="83"/>
      <c r="X674" s="173"/>
      <c r="Y674" s="88"/>
    </row>
    <row r="675" spans="1:25" ht="22.5" customHeight="1" thickTop="1" thickBot="1" x14ac:dyDescent="0.3">
      <c r="A675" s="14"/>
      <c r="B675" s="74"/>
      <c r="C675" s="74"/>
      <c r="D675" s="74"/>
      <c r="E675" s="74"/>
      <c r="F675" s="74"/>
      <c r="G675" s="74"/>
      <c r="H675" s="74"/>
      <c r="I675" s="74"/>
      <c r="J675" s="74"/>
      <c r="K675" s="71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76"/>
      <c r="W675" s="83"/>
      <c r="X675" s="173"/>
      <c r="Y675" s="88"/>
    </row>
    <row r="676" spans="1:25" ht="22.5" customHeight="1" thickTop="1" thickBot="1" x14ac:dyDescent="0.3">
      <c r="A676" s="14"/>
      <c r="B676" s="74"/>
      <c r="C676" s="74"/>
      <c r="D676" s="74"/>
      <c r="E676" s="74"/>
      <c r="F676" s="74"/>
      <c r="G676" s="74"/>
      <c r="H676" s="74"/>
      <c r="I676" s="74"/>
      <c r="J676" s="74"/>
      <c r="K676" s="71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76"/>
      <c r="W676" s="83"/>
      <c r="X676" s="173"/>
      <c r="Y676" s="88"/>
    </row>
    <row r="677" spans="1:25" ht="22.5" customHeight="1" thickTop="1" thickBot="1" x14ac:dyDescent="0.3">
      <c r="A677" s="14"/>
      <c r="B677" s="74"/>
      <c r="C677" s="74"/>
      <c r="D677" s="74"/>
      <c r="E677" s="74"/>
      <c r="F677" s="74"/>
      <c r="G677" s="74"/>
      <c r="H677" s="74"/>
      <c r="I677" s="74"/>
      <c r="J677" s="74"/>
      <c r="K677" s="71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76"/>
      <c r="W677" s="83"/>
      <c r="X677" s="173"/>
      <c r="Y677" s="88"/>
    </row>
    <row r="678" spans="1:25" ht="22.5" customHeight="1" thickTop="1" thickBot="1" x14ac:dyDescent="0.3">
      <c r="A678" s="14"/>
      <c r="B678" s="74"/>
      <c r="C678" s="74"/>
      <c r="D678" s="74"/>
      <c r="E678" s="74"/>
      <c r="F678" s="74"/>
      <c r="G678" s="74"/>
      <c r="H678" s="74"/>
      <c r="I678" s="74"/>
      <c r="J678" s="74"/>
      <c r="K678" s="71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76"/>
      <c r="W678" s="83"/>
      <c r="X678" s="173"/>
      <c r="Y678" s="88"/>
    </row>
    <row r="679" spans="1:25" ht="22.5" customHeight="1" thickTop="1" thickBot="1" x14ac:dyDescent="0.3">
      <c r="A679" s="14"/>
      <c r="B679" s="74"/>
      <c r="C679" s="74"/>
      <c r="D679" s="74"/>
      <c r="E679" s="74"/>
      <c r="F679" s="74"/>
      <c r="G679" s="74"/>
      <c r="H679" s="74"/>
      <c r="I679" s="74"/>
      <c r="J679" s="74"/>
      <c r="K679" s="71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76"/>
      <c r="W679" s="83"/>
      <c r="X679" s="173"/>
      <c r="Y679" s="88"/>
    </row>
    <row r="680" spans="1:25" ht="22.5" customHeight="1" thickTop="1" thickBot="1" x14ac:dyDescent="0.3">
      <c r="A680" s="14"/>
      <c r="B680" s="74"/>
      <c r="C680" s="74"/>
      <c r="D680" s="74"/>
      <c r="E680" s="74"/>
      <c r="F680" s="74"/>
      <c r="G680" s="74"/>
      <c r="H680" s="74"/>
      <c r="I680" s="74"/>
      <c r="J680" s="74"/>
      <c r="K680" s="71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76"/>
      <c r="W680" s="83"/>
      <c r="X680" s="173"/>
      <c r="Y680" s="88"/>
    </row>
    <row r="681" spans="1:25" ht="22.5" customHeight="1" thickTop="1" thickBot="1" x14ac:dyDescent="0.3">
      <c r="A681" s="14"/>
      <c r="B681" s="74"/>
      <c r="C681" s="74"/>
      <c r="D681" s="74"/>
      <c r="E681" s="74"/>
      <c r="F681" s="74"/>
      <c r="G681" s="74"/>
      <c r="H681" s="74"/>
      <c r="I681" s="74"/>
      <c r="J681" s="74"/>
      <c r="K681" s="71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76"/>
      <c r="W681" s="83"/>
      <c r="X681" s="173"/>
      <c r="Y681" s="88"/>
    </row>
    <row r="682" spans="1:25" ht="22.5" customHeight="1" thickTop="1" thickBot="1" x14ac:dyDescent="0.3">
      <c r="A682" s="14"/>
      <c r="B682" s="74"/>
      <c r="C682" s="74"/>
      <c r="D682" s="74"/>
      <c r="E682" s="74"/>
      <c r="F682" s="74"/>
      <c r="G682" s="74"/>
      <c r="H682" s="74"/>
      <c r="I682" s="74"/>
      <c r="J682" s="74"/>
      <c r="K682" s="71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76"/>
      <c r="W682" s="83"/>
      <c r="X682" s="173"/>
      <c r="Y682" s="88"/>
    </row>
    <row r="683" spans="1:25" ht="22.5" customHeight="1" thickTop="1" thickBot="1" x14ac:dyDescent="0.3">
      <c r="A683" s="14"/>
      <c r="B683" s="74"/>
      <c r="C683" s="74"/>
      <c r="D683" s="74"/>
      <c r="E683" s="74"/>
      <c r="F683" s="74"/>
      <c r="G683" s="74"/>
      <c r="H683" s="74"/>
      <c r="I683" s="74"/>
      <c r="J683" s="74"/>
      <c r="K683" s="71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76"/>
      <c r="W683" s="83"/>
      <c r="X683" s="173"/>
      <c r="Y683" s="88"/>
    </row>
    <row r="684" spans="1:25" ht="22.5" customHeight="1" thickTop="1" thickBot="1" x14ac:dyDescent="0.3">
      <c r="A684" s="14"/>
      <c r="B684" s="74"/>
      <c r="C684" s="74"/>
      <c r="D684" s="74"/>
      <c r="E684" s="74"/>
      <c r="F684" s="74"/>
      <c r="G684" s="74"/>
      <c r="H684" s="74"/>
      <c r="I684" s="74"/>
      <c r="J684" s="74"/>
      <c r="K684" s="71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76"/>
      <c r="W684" s="83"/>
      <c r="X684" s="173"/>
      <c r="Y684" s="88"/>
    </row>
    <row r="685" spans="1:25" ht="22.5" customHeight="1" thickTop="1" thickBot="1" x14ac:dyDescent="0.3">
      <c r="A685" s="14"/>
      <c r="B685" s="74"/>
      <c r="C685" s="74"/>
      <c r="D685" s="74"/>
      <c r="E685" s="74"/>
      <c r="F685" s="74"/>
      <c r="G685" s="74"/>
      <c r="H685" s="74"/>
      <c r="I685" s="74"/>
      <c r="J685" s="74"/>
      <c r="K685" s="71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76"/>
      <c r="W685" s="83"/>
      <c r="X685" s="173"/>
      <c r="Y685" s="88"/>
    </row>
    <row r="686" spans="1:25" ht="22.5" customHeight="1" thickTop="1" thickBot="1" x14ac:dyDescent="0.3">
      <c r="A686" s="14"/>
      <c r="B686" s="74"/>
      <c r="C686" s="74"/>
      <c r="D686" s="74"/>
      <c r="E686" s="74"/>
      <c r="F686" s="74"/>
      <c r="G686" s="74"/>
      <c r="H686" s="74"/>
      <c r="I686" s="74"/>
      <c r="J686" s="74"/>
      <c r="K686" s="71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76"/>
      <c r="W686" s="83"/>
      <c r="X686" s="173"/>
      <c r="Y686" s="88"/>
    </row>
    <row r="687" spans="1:25" ht="22.5" customHeight="1" thickTop="1" thickBot="1" x14ac:dyDescent="0.3">
      <c r="A687" s="14"/>
      <c r="B687" s="74"/>
      <c r="C687" s="74"/>
      <c r="D687" s="74"/>
      <c r="E687" s="74"/>
      <c r="F687" s="74"/>
      <c r="G687" s="74"/>
      <c r="H687" s="74"/>
      <c r="I687" s="74"/>
      <c r="J687" s="74"/>
      <c r="K687" s="71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76"/>
      <c r="W687" s="83"/>
      <c r="X687" s="173"/>
      <c r="Y687" s="88"/>
    </row>
    <row r="688" spans="1:25" ht="22.5" customHeight="1" thickTop="1" thickBot="1" x14ac:dyDescent="0.3">
      <c r="A688" s="14"/>
      <c r="B688" s="74"/>
      <c r="C688" s="74"/>
      <c r="D688" s="74"/>
      <c r="E688" s="74"/>
      <c r="F688" s="74"/>
      <c r="G688" s="74"/>
      <c r="H688" s="74"/>
      <c r="I688" s="74"/>
      <c r="J688" s="74"/>
      <c r="K688" s="71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76"/>
      <c r="W688" s="83"/>
      <c r="X688" s="173"/>
      <c r="Y688" s="88"/>
    </row>
    <row r="689" spans="1:25" ht="22.5" customHeight="1" thickTop="1" thickBot="1" x14ac:dyDescent="0.3">
      <c r="A689" s="14"/>
      <c r="B689" s="74"/>
      <c r="C689" s="74"/>
      <c r="D689" s="74"/>
      <c r="E689" s="74"/>
      <c r="F689" s="74"/>
      <c r="G689" s="74"/>
      <c r="H689" s="74"/>
      <c r="I689" s="74"/>
      <c r="J689" s="74"/>
      <c r="K689" s="71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76"/>
      <c r="W689" s="83"/>
      <c r="X689" s="173"/>
      <c r="Y689" s="88"/>
    </row>
    <row r="690" spans="1:25" ht="22.5" customHeight="1" thickTop="1" thickBot="1" x14ac:dyDescent="0.3">
      <c r="A690" s="14"/>
      <c r="B690" s="74"/>
      <c r="C690" s="74"/>
      <c r="D690" s="74"/>
      <c r="E690" s="74"/>
      <c r="F690" s="74"/>
      <c r="G690" s="74"/>
      <c r="H690" s="74"/>
      <c r="I690" s="74"/>
      <c r="J690" s="74"/>
      <c r="K690" s="71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76"/>
      <c r="W690" s="83"/>
      <c r="X690" s="173"/>
      <c r="Y690" s="88"/>
    </row>
    <row r="691" spans="1:25" ht="22.5" customHeight="1" thickTop="1" thickBot="1" x14ac:dyDescent="0.3">
      <c r="A691" s="14"/>
      <c r="B691" s="74"/>
      <c r="C691" s="74"/>
      <c r="D691" s="74"/>
      <c r="E691" s="74"/>
      <c r="F691" s="74"/>
      <c r="G691" s="74"/>
      <c r="H691" s="74"/>
      <c r="I691" s="74"/>
      <c r="J691" s="74"/>
      <c r="K691" s="71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76"/>
      <c r="W691" s="83"/>
      <c r="X691" s="173"/>
      <c r="Y691" s="88"/>
    </row>
    <row r="692" spans="1:25" ht="22.5" customHeight="1" thickTop="1" thickBot="1" x14ac:dyDescent="0.3">
      <c r="A692" s="14"/>
      <c r="B692" s="74"/>
      <c r="C692" s="74"/>
      <c r="D692" s="74"/>
      <c r="E692" s="74"/>
      <c r="F692" s="74"/>
      <c r="G692" s="74"/>
      <c r="H692" s="74"/>
      <c r="I692" s="74"/>
      <c r="J692" s="74"/>
      <c r="K692" s="71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76"/>
      <c r="W692" s="83"/>
      <c r="X692" s="173"/>
      <c r="Y692" s="88"/>
    </row>
    <row r="693" spans="1:25" ht="22.5" customHeight="1" thickTop="1" thickBot="1" x14ac:dyDescent="0.3">
      <c r="A693" s="14"/>
      <c r="B693" s="74"/>
      <c r="C693" s="74"/>
      <c r="D693" s="74"/>
      <c r="E693" s="74"/>
      <c r="F693" s="74"/>
      <c r="G693" s="74"/>
      <c r="H693" s="74"/>
      <c r="I693" s="74"/>
      <c r="J693" s="74"/>
      <c r="K693" s="71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76"/>
      <c r="W693" s="83"/>
      <c r="X693" s="173"/>
      <c r="Y693" s="88"/>
    </row>
    <row r="694" spans="1:25" ht="22.5" customHeight="1" thickTop="1" thickBot="1" x14ac:dyDescent="0.3">
      <c r="A694" s="14"/>
      <c r="B694" s="74"/>
      <c r="C694" s="74"/>
      <c r="D694" s="74"/>
      <c r="E694" s="74"/>
      <c r="F694" s="74"/>
      <c r="G694" s="74"/>
      <c r="H694" s="74"/>
      <c r="I694" s="74"/>
      <c r="J694" s="74"/>
      <c r="K694" s="71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76"/>
      <c r="W694" s="83"/>
      <c r="X694" s="173"/>
      <c r="Y694" s="88"/>
    </row>
    <row r="695" spans="1:25" ht="22.5" customHeight="1" thickTop="1" thickBot="1" x14ac:dyDescent="0.3">
      <c r="A695" s="14"/>
      <c r="B695" s="74"/>
      <c r="C695" s="74"/>
      <c r="D695" s="74"/>
      <c r="E695" s="74"/>
      <c r="F695" s="74"/>
      <c r="G695" s="74"/>
      <c r="H695" s="74"/>
      <c r="I695" s="74"/>
      <c r="J695" s="74"/>
      <c r="K695" s="71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76"/>
      <c r="W695" s="83"/>
      <c r="X695" s="173"/>
      <c r="Y695" s="88"/>
    </row>
    <row r="696" spans="1:25" ht="22.5" customHeight="1" thickTop="1" thickBot="1" x14ac:dyDescent="0.3">
      <c r="A696" s="14"/>
      <c r="B696" s="74"/>
      <c r="C696" s="74"/>
      <c r="D696" s="74"/>
      <c r="E696" s="74"/>
      <c r="F696" s="74"/>
      <c r="G696" s="74"/>
      <c r="H696" s="74"/>
      <c r="I696" s="74"/>
      <c r="J696" s="74"/>
      <c r="K696" s="71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76"/>
      <c r="W696" s="83"/>
      <c r="X696" s="173"/>
      <c r="Y696" s="88"/>
    </row>
    <row r="697" spans="1:25" ht="22.5" customHeight="1" thickTop="1" thickBot="1" x14ac:dyDescent="0.3">
      <c r="A697" s="14"/>
      <c r="B697" s="74"/>
      <c r="C697" s="74"/>
      <c r="D697" s="74"/>
      <c r="E697" s="74"/>
      <c r="F697" s="74"/>
      <c r="G697" s="74"/>
      <c r="H697" s="74"/>
      <c r="I697" s="74"/>
      <c r="J697" s="74"/>
      <c r="K697" s="71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76"/>
      <c r="W697" s="83"/>
      <c r="X697" s="173"/>
      <c r="Y697" s="88"/>
    </row>
    <row r="698" spans="1:25" ht="22.5" customHeight="1" thickTop="1" thickBot="1" x14ac:dyDescent="0.3">
      <c r="A698" s="14"/>
      <c r="B698" s="74"/>
      <c r="C698" s="74"/>
      <c r="D698" s="74"/>
      <c r="E698" s="74"/>
      <c r="F698" s="74"/>
      <c r="G698" s="74"/>
      <c r="H698" s="74"/>
      <c r="I698" s="74"/>
      <c r="J698" s="74"/>
      <c r="K698" s="71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76"/>
      <c r="W698" s="83"/>
      <c r="X698" s="173"/>
      <c r="Y698" s="88"/>
    </row>
    <row r="699" spans="1:25" ht="22.5" customHeight="1" thickTop="1" thickBot="1" x14ac:dyDescent="0.3">
      <c r="A699" s="14"/>
      <c r="B699" s="74"/>
      <c r="C699" s="74"/>
      <c r="D699" s="74"/>
      <c r="E699" s="74"/>
      <c r="F699" s="74"/>
      <c r="G699" s="74"/>
      <c r="H699" s="74"/>
      <c r="I699" s="74"/>
      <c r="J699" s="74"/>
      <c r="K699" s="70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76"/>
      <c r="W699" s="83"/>
      <c r="X699" s="173"/>
      <c r="Y699" s="88"/>
    </row>
    <row r="700" spans="1:25" ht="22.5" customHeight="1" thickTop="1" thickBot="1" x14ac:dyDescent="0.3">
      <c r="A700" s="14"/>
      <c r="B700" s="74"/>
      <c r="C700" s="74"/>
      <c r="D700" s="74"/>
      <c r="E700" s="74"/>
      <c r="F700" s="74"/>
      <c r="G700" s="74"/>
      <c r="H700" s="74"/>
      <c r="I700" s="74"/>
      <c r="J700" s="74"/>
      <c r="K700" s="71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76"/>
      <c r="W700" s="83"/>
      <c r="X700" s="173"/>
      <c r="Y700" s="88"/>
    </row>
    <row r="701" spans="1:25" ht="22.5" customHeight="1" thickTop="1" thickBot="1" x14ac:dyDescent="0.3">
      <c r="A701" s="14"/>
      <c r="B701" s="74"/>
      <c r="C701" s="74"/>
      <c r="D701" s="74"/>
      <c r="E701" s="74"/>
      <c r="F701" s="74"/>
      <c r="G701" s="74"/>
      <c r="H701" s="74"/>
      <c r="I701" s="74"/>
      <c r="J701" s="74"/>
      <c r="K701" s="71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76"/>
      <c r="W701" s="83"/>
      <c r="X701" s="173"/>
      <c r="Y701" s="88"/>
    </row>
    <row r="702" spans="1:25" ht="22.5" customHeight="1" thickTop="1" thickBot="1" x14ac:dyDescent="0.3">
      <c r="A702" s="14"/>
      <c r="B702" s="74"/>
      <c r="C702" s="74"/>
      <c r="D702" s="74"/>
      <c r="E702" s="74"/>
      <c r="F702" s="74"/>
      <c r="G702" s="74"/>
      <c r="H702" s="74"/>
      <c r="I702" s="74"/>
      <c r="J702" s="74"/>
      <c r="K702" s="71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76"/>
      <c r="W702" s="83"/>
      <c r="X702" s="173"/>
      <c r="Y702" s="88"/>
    </row>
    <row r="703" spans="1:25" ht="22.5" customHeight="1" thickTop="1" thickBot="1" x14ac:dyDescent="0.3">
      <c r="A703" s="14"/>
      <c r="B703" s="74"/>
      <c r="C703" s="74"/>
      <c r="D703" s="74"/>
      <c r="E703" s="74"/>
      <c r="F703" s="74"/>
      <c r="G703" s="74"/>
      <c r="H703" s="74"/>
      <c r="I703" s="74"/>
      <c r="J703" s="74"/>
      <c r="K703" s="71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76"/>
      <c r="W703" s="83"/>
      <c r="X703" s="173"/>
      <c r="Y703" s="88"/>
    </row>
    <row r="704" spans="1:25" ht="22.5" customHeight="1" thickTop="1" thickBot="1" x14ac:dyDescent="0.3">
      <c r="A704" s="14"/>
      <c r="B704" s="74"/>
      <c r="C704" s="74"/>
      <c r="D704" s="74"/>
      <c r="E704" s="74"/>
      <c r="F704" s="74"/>
      <c r="G704" s="74"/>
      <c r="H704" s="74"/>
      <c r="I704" s="74"/>
      <c r="J704" s="74"/>
      <c r="K704" s="71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76"/>
      <c r="W704" s="83"/>
      <c r="X704" s="173"/>
      <c r="Y704" s="88"/>
    </row>
    <row r="705" spans="1:25" ht="22.5" customHeight="1" thickTop="1" thickBot="1" x14ac:dyDescent="0.3">
      <c r="A705" s="14"/>
      <c r="B705" s="74"/>
      <c r="C705" s="74"/>
      <c r="D705" s="74"/>
      <c r="E705" s="74"/>
      <c r="F705" s="74"/>
      <c r="G705" s="74"/>
      <c r="H705" s="74"/>
      <c r="I705" s="74"/>
      <c r="J705" s="74"/>
      <c r="K705" s="71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76"/>
      <c r="W705" s="83"/>
      <c r="X705" s="173"/>
      <c r="Y705" s="88"/>
    </row>
    <row r="706" spans="1:25" ht="22.5" customHeight="1" thickTop="1" thickBot="1" x14ac:dyDescent="0.3">
      <c r="A706" s="14"/>
      <c r="B706" s="74"/>
      <c r="C706" s="74"/>
      <c r="D706" s="74"/>
      <c r="E706" s="74"/>
      <c r="F706" s="74"/>
      <c r="G706" s="74"/>
      <c r="H706" s="74"/>
      <c r="I706" s="74"/>
      <c r="J706" s="74"/>
      <c r="K706" s="71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76"/>
      <c r="W706" s="83"/>
      <c r="X706" s="173"/>
      <c r="Y706" s="88"/>
    </row>
    <row r="707" spans="1:25" ht="22.5" customHeight="1" thickTop="1" thickBot="1" x14ac:dyDescent="0.3">
      <c r="A707" s="14"/>
      <c r="B707" s="74"/>
      <c r="C707" s="74"/>
      <c r="D707" s="74"/>
      <c r="E707" s="74"/>
      <c r="F707" s="74"/>
      <c r="G707" s="74"/>
      <c r="H707" s="74"/>
      <c r="I707" s="74"/>
      <c r="J707" s="74"/>
      <c r="K707" s="71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76"/>
      <c r="W707" s="83"/>
      <c r="X707" s="173"/>
      <c r="Y707" s="88"/>
    </row>
    <row r="708" spans="1:25" ht="22.5" customHeight="1" thickTop="1" thickBot="1" x14ac:dyDescent="0.3">
      <c r="A708" s="14"/>
      <c r="B708" s="74"/>
      <c r="C708" s="74"/>
      <c r="D708" s="74"/>
      <c r="E708" s="74"/>
      <c r="F708" s="74"/>
      <c r="G708" s="74"/>
      <c r="H708" s="74"/>
      <c r="I708" s="74"/>
      <c r="J708" s="74"/>
      <c r="K708" s="71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76"/>
      <c r="W708" s="83"/>
      <c r="X708" s="173"/>
      <c r="Y708" s="88"/>
    </row>
    <row r="709" spans="1:25" ht="22.5" customHeight="1" thickTop="1" thickBot="1" x14ac:dyDescent="0.3">
      <c r="A709" s="14"/>
      <c r="B709" s="74"/>
      <c r="C709" s="74"/>
      <c r="D709" s="74"/>
      <c r="E709" s="74"/>
      <c r="F709" s="74"/>
      <c r="G709" s="74"/>
      <c r="H709" s="74"/>
      <c r="I709" s="74"/>
      <c r="J709" s="74"/>
      <c r="K709" s="71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76"/>
      <c r="W709" s="83"/>
      <c r="X709" s="173"/>
      <c r="Y709" s="88"/>
    </row>
    <row r="710" spans="1:25" ht="22.5" customHeight="1" thickTop="1" thickBot="1" x14ac:dyDescent="0.3">
      <c r="A710" s="14"/>
      <c r="B710" s="74"/>
      <c r="C710" s="74"/>
      <c r="D710" s="74"/>
      <c r="E710" s="74"/>
      <c r="F710" s="74"/>
      <c r="G710" s="74"/>
      <c r="H710" s="74"/>
      <c r="I710" s="74"/>
      <c r="J710" s="74"/>
      <c r="K710" s="71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76"/>
      <c r="W710" s="83"/>
      <c r="X710" s="173"/>
      <c r="Y710" s="88"/>
    </row>
    <row r="711" spans="1:25" ht="22.5" customHeight="1" thickTop="1" thickBot="1" x14ac:dyDescent="0.3">
      <c r="A711" s="14"/>
      <c r="B711" s="74"/>
      <c r="C711" s="74"/>
      <c r="D711" s="74"/>
      <c r="E711" s="74"/>
      <c r="F711" s="74"/>
      <c r="G711" s="74"/>
      <c r="H711" s="74"/>
      <c r="I711" s="74"/>
      <c r="J711" s="74"/>
      <c r="K711" s="71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76"/>
      <c r="W711" s="83"/>
      <c r="X711" s="173"/>
      <c r="Y711" s="88"/>
    </row>
    <row r="712" spans="1:25" ht="22.5" customHeight="1" thickTop="1" thickBot="1" x14ac:dyDescent="0.3">
      <c r="A712" s="14"/>
      <c r="B712" s="74"/>
      <c r="C712" s="74"/>
      <c r="D712" s="74"/>
      <c r="E712" s="74"/>
      <c r="F712" s="74"/>
      <c r="G712" s="74"/>
      <c r="H712" s="74"/>
      <c r="I712" s="74"/>
      <c r="J712" s="74"/>
      <c r="K712" s="71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76"/>
      <c r="W712" s="83"/>
      <c r="X712" s="173"/>
      <c r="Y712" s="88"/>
    </row>
    <row r="713" spans="1:25" ht="22.5" customHeight="1" thickTop="1" thickBot="1" x14ac:dyDescent="0.3">
      <c r="A713" s="14"/>
      <c r="B713" s="74"/>
      <c r="C713" s="74"/>
      <c r="D713" s="74"/>
      <c r="E713" s="74"/>
      <c r="F713" s="74"/>
      <c r="G713" s="74"/>
      <c r="H713" s="74"/>
      <c r="I713" s="74"/>
      <c r="J713" s="74"/>
      <c r="K713" s="71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76"/>
      <c r="W713" s="83"/>
      <c r="X713" s="173"/>
      <c r="Y713" s="88"/>
    </row>
    <row r="714" spans="1:25" ht="22.5" customHeight="1" thickTop="1" thickBot="1" x14ac:dyDescent="0.3">
      <c r="A714" s="14"/>
      <c r="B714" s="74"/>
      <c r="C714" s="74"/>
      <c r="D714" s="74"/>
      <c r="E714" s="74"/>
      <c r="F714" s="74"/>
      <c r="G714" s="74"/>
      <c r="H714" s="74"/>
      <c r="I714" s="74"/>
      <c r="J714" s="74"/>
      <c r="K714" s="71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76"/>
      <c r="W714" s="83"/>
      <c r="X714" s="173"/>
      <c r="Y714" s="88"/>
    </row>
    <row r="715" spans="1:25" ht="22.5" customHeight="1" thickTop="1" thickBot="1" x14ac:dyDescent="0.3">
      <c r="A715" s="14"/>
      <c r="B715" s="74"/>
      <c r="C715" s="74"/>
      <c r="D715" s="74"/>
      <c r="E715" s="74"/>
      <c r="F715" s="74"/>
      <c r="G715" s="74"/>
      <c r="H715" s="74"/>
      <c r="I715" s="74"/>
      <c r="J715" s="74"/>
      <c r="K715" s="71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76"/>
      <c r="W715" s="83"/>
      <c r="X715" s="173"/>
      <c r="Y715" s="88"/>
    </row>
    <row r="716" spans="1:25" ht="22.5" customHeight="1" thickTop="1" thickBot="1" x14ac:dyDescent="0.3">
      <c r="A716" s="14"/>
      <c r="B716" s="74"/>
      <c r="C716" s="74"/>
      <c r="D716" s="74"/>
      <c r="E716" s="74"/>
      <c r="F716" s="74"/>
      <c r="G716" s="74"/>
      <c r="H716" s="74"/>
      <c r="I716" s="74"/>
      <c r="J716" s="74"/>
      <c r="K716" s="71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76"/>
      <c r="W716" s="83"/>
      <c r="X716" s="173"/>
      <c r="Y716" s="88"/>
    </row>
    <row r="717" spans="1:25" ht="22.5" customHeight="1" thickTop="1" thickBot="1" x14ac:dyDescent="0.3">
      <c r="A717" s="14"/>
      <c r="B717" s="74"/>
      <c r="C717" s="74"/>
      <c r="D717" s="74"/>
      <c r="E717" s="74"/>
      <c r="F717" s="74"/>
      <c r="G717" s="74"/>
      <c r="H717" s="74"/>
      <c r="I717" s="74"/>
      <c r="J717" s="74"/>
      <c r="K717" s="71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76"/>
      <c r="W717" s="83"/>
      <c r="X717" s="173"/>
      <c r="Y717" s="88"/>
    </row>
    <row r="718" spans="1:25" ht="22.5" customHeight="1" thickTop="1" thickBot="1" x14ac:dyDescent="0.3">
      <c r="A718" s="14"/>
      <c r="B718" s="74"/>
      <c r="C718" s="74"/>
      <c r="D718" s="74"/>
      <c r="E718" s="74"/>
      <c r="F718" s="74"/>
      <c r="G718" s="74"/>
      <c r="H718" s="74"/>
      <c r="I718" s="74"/>
      <c r="J718" s="74"/>
      <c r="K718" s="71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76"/>
      <c r="W718" s="83"/>
      <c r="X718" s="173"/>
      <c r="Y718" s="88"/>
    </row>
    <row r="719" spans="1:25" ht="22.5" customHeight="1" thickTop="1" thickBot="1" x14ac:dyDescent="0.3">
      <c r="A719" s="14"/>
      <c r="B719" s="74"/>
      <c r="C719" s="74"/>
      <c r="D719" s="74"/>
      <c r="E719" s="74"/>
      <c r="F719" s="74"/>
      <c r="G719" s="74"/>
      <c r="H719" s="74"/>
      <c r="I719" s="74"/>
      <c r="J719" s="74"/>
      <c r="K719" s="71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76"/>
      <c r="W719" s="83"/>
      <c r="X719" s="173"/>
      <c r="Y719" s="88"/>
    </row>
    <row r="720" spans="1:25" ht="22.5" customHeight="1" thickTop="1" thickBot="1" x14ac:dyDescent="0.3">
      <c r="A720" s="14"/>
      <c r="B720" s="74"/>
      <c r="C720" s="74"/>
      <c r="D720" s="74"/>
      <c r="E720" s="74"/>
      <c r="F720" s="74"/>
      <c r="G720" s="74"/>
      <c r="H720" s="74"/>
      <c r="I720" s="74"/>
      <c r="J720" s="74"/>
      <c r="K720" s="71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76"/>
      <c r="W720" s="83"/>
      <c r="X720" s="173"/>
      <c r="Y720" s="88"/>
    </row>
    <row r="721" spans="1:25" ht="22.5" customHeight="1" thickTop="1" thickBot="1" x14ac:dyDescent="0.3">
      <c r="A721" s="14"/>
      <c r="B721" s="74"/>
      <c r="C721" s="74"/>
      <c r="D721" s="74"/>
      <c r="E721" s="74"/>
      <c r="F721" s="74"/>
      <c r="G721" s="74"/>
      <c r="H721" s="74"/>
      <c r="I721" s="74"/>
      <c r="J721" s="74"/>
      <c r="K721" s="71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76"/>
      <c r="W721" s="83"/>
      <c r="X721" s="173"/>
      <c r="Y721" s="88"/>
    </row>
    <row r="722" spans="1:25" ht="22.5" customHeight="1" thickTop="1" thickBot="1" x14ac:dyDescent="0.3">
      <c r="A722" s="14"/>
      <c r="B722" s="74"/>
      <c r="C722" s="74"/>
      <c r="D722" s="74"/>
      <c r="E722" s="74"/>
      <c r="F722" s="74"/>
      <c r="G722" s="74"/>
      <c r="H722" s="74"/>
      <c r="I722" s="74"/>
      <c r="J722" s="74"/>
      <c r="K722" s="71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76"/>
      <c r="W722" s="83"/>
      <c r="X722" s="173"/>
      <c r="Y722" s="88"/>
    </row>
    <row r="723" spans="1:25" ht="22.5" customHeight="1" thickTop="1" thickBot="1" x14ac:dyDescent="0.3">
      <c r="A723" s="14"/>
      <c r="B723" s="74"/>
      <c r="C723" s="74"/>
      <c r="D723" s="74"/>
      <c r="E723" s="74"/>
      <c r="F723" s="74"/>
      <c r="G723" s="74"/>
      <c r="H723" s="74"/>
      <c r="I723" s="74"/>
      <c r="J723" s="74"/>
      <c r="K723" s="71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76"/>
      <c r="W723" s="83"/>
      <c r="X723" s="173"/>
      <c r="Y723" s="88"/>
    </row>
    <row r="724" spans="1:25" ht="22.5" customHeight="1" thickTop="1" thickBot="1" x14ac:dyDescent="0.3">
      <c r="A724" s="14"/>
      <c r="B724" s="74"/>
      <c r="C724" s="74"/>
      <c r="D724" s="74"/>
      <c r="E724" s="74"/>
      <c r="F724" s="74"/>
      <c r="G724" s="74"/>
      <c r="H724" s="74"/>
      <c r="I724" s="74"/>
      <c r="J724" s="74"/>
      <c r="K724" s="70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76"/>
      <c r="W724" s="83"/>
      <c r="X724" s="173"/>
      <c r="Y724" s="88"/>
    </row>
    <row r="725" spans="1:25" s="1" customFormat="1" ht="22.5" customHeight="1" thickTop="1" thickBot="1" x14ac:dyDescent="0.3">
      <c r="A725" s="14"/>
      <c r="B725" s="74"/>
      <c r="C725" s="74"/>
      <c r="D725" s="74"/>
      <c r="E725" s="74"/>
      <c r="F725" s="74"/>
      <c r="G725" s="74"/>
      <c r="H725" s="83"/>
      <c r="I725" s="83"/>
      <c r="J725" s="83"/>
      <c r="K725" s="70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75"/>
      <c r="W725" s="83"/>
      <c r="X725" s="173"/>
      <c r="Y725" s="88"/>
    </row>
    <row r="726" spans="1:25" ht="22.5" customHeight="1" thickTop="1" thickBot="1" x14ac:dyDescent="0.3">
      <c r="A726" s="14"/>
      <c r="B726" s="74"/>
      <c r="C726" s="74"/>
      <c r="D726" s="74"/>
      <c r="E726" s="74"/>
      <c r="F726" s="74"/>
      <c r="G726" s="74"/>
      <c r="H726" s="74"/>
      <c r="I726" s="74"/>
      <c r="J726" s="74"/>
      <c r="K726" s="71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76"/>
      <c r="W726" s="83"/>
      <c r="X726" s="173"/>
      <c r="Y726" s="88"/>
    </row>
    <row r="727" spans="1:25" ht="22.5" customHeight="1" thickTop="1" thickBot="1" x14ac:dyDescent="0.3">
      <c r="A727" s="14"/>
      <c r="B727" s="74"/>
      <c r="C727" s="74"/>
      <c r="D727" s="74"/>
      <c r="E727" s="74"/>
      <c r="F727" s="74"/>
      <c r="G727" s="74"/>
      <c r="H727" s="74"/>
      <c r="I727" s="74"/>
      <c r="J727" s="74"/>
      <c r="K727" s="71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76"/>
      <c r="W727" s="83"/>
      <c r="X727" s="173"/>
      <c r="Y727" s="88"/>
    </row>
    <row r="728" spans="1:25" ht="22.5" customHeight="1" thickTop="1" thickBot="1" x14ac:dyDescent="0.3">
      <c r="A728" s="14"/>
      <c r="B728" s="74"/>
      <c r="C728" s="74"/>
      <c r="D728" s="74"/>
      <c r="E728" s="74"/>
      <c r="F728" s="74"/>
      <c r="G728" s="74"/>
      <c r="H728" s="74"/>
      <c r="I728" s="74"/>
      <c r="J728" s="74"/>
      <c r="K728" s="71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76"/>
      <c r="W728" s="83"/>
      <c r="X728" s="173"/>
      <c r="Y728" s="88"/>
    </row>
    <row r="729" spans="1:25" ht="22.5" customHeight="1" thickTop="1" thickBot="1" x14ac:dyDescent="0.3">
      <c r="A729" s="14"/>
      <c r="B729" s="74"/>
      <c r="C729" s="74"/>
      <c r="D729" s="74"/>
      <c r="E729" s="74"/>
      <c r="F729" s="74"/>
      <c r="G729" s="74"/>
      <c r="H729" s="74"/>
      <c r="I729" s="74"/>
      <c r="J729" s="74"/>
      <c r="K729" s="71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76"/>
      <c r="W729" s="83"/>
      <c r="X729" s="173"/>
      <c r="Y729" s="88"/>
    </row>
    <row r="730" spans="1:25" ht="22.5" customHeight="1" thickTop="1" thickBot="1" x14ac:dyDescent="0.3">
      <c r="A730" s="14"/>
      <c r="B730" s="74"/>
      <c r="C730" s="74"/>
      <c r="D730" s="74"/>
      <c r="E730" s="74"/>
      <c r="F730" s="74"/>
      <c r="G730" s="74"/>
      <c r="H730" s="74"/>
      <c r="I730" s="74"/>
      <c r="J730" s="74"/>
      <c r="K730" s="71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76"/>
      <c r="W730" s="83"/>
      <c r="X730" s="173"/>
      <c r="Y730" s="88"/>
    </row>
    <row r="731" spans="1:25" ht="22.5" customHeight="1" thickTop="1" thickBot="1" x14ac:dyDescent="0.3">
      <c r="A731" s="14"/>
      <c r="B731" s="74"/>
      <c r="C731" s="74"/>
      <c r="D731" s="74"/>
      <c r="E731" s="74"/>
      <c r="F731" s="74"/>
      <c r="G731" s="74"/>
      <c r="H731" s="74"/>
      <c r="I731" s="74"/>
      <c r="J731" s="74"/>
      <c r="K731" s="71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76"/>
      <c r="W731" s="83"/>
      <c r="X731" s="173"/>
      <c r="Y731" s="88"/>
    </row>
    <row r="732" spans="1:25" ht="22.5" customHeight="1" thickTop="1" thickBot="1" x14ac:dyDescent="0.3">
      <c r="A732" s="14"/>
      <c r="B732" s="74"/>
      <c r="C732" s="74"/>
      <c r="D732" s="74"/>
      <c r="E732" s="74"/>
      <c r="F732" s="74"/>
      <c r="G732" s="74"/>
      <c r="H732" s="74"/>
      <c r="I732" s="74"/>
      <c r="J732" s="74"/>
      <c r="K732" s="71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76"/>
      <c r="W732" s="83"/>
      <c r="X732" s="173"/>
      <c r="Y732" s="88"/>
    </row>
    <row r="733" spans="1:25" ht="22.5" customHeight="1" thickTop="1" thickBot="1" x14ac:dyDescent="0.3">
      <c r="A733" s="14"/>
      <c r="B733" s="74"/>
      <c r="C733" s="74"/>
      <c r="D733" s="74"/>
      <c r="E733" s="74"/>
      <c r="F733" s="74"/>
      <c r="G733" s="74"/>
      <c r="H733" s="74"/>
      <c r="I733" s="74"/>
      <c r="J733" s="74"/>
      <c r="K733" s="71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76"/>
      <c r="W733" s="83"/>
      <c r="X733" s="173"/>
      <c r="Y733" s="88"/>
    </row>
    <row r="734" spans="1:25" ht="22.5" customHeight="1" thickTop="1" thickBot="1" x14ac:dyDescent="0.3">
      <c r="A734" s="14"/>
      <c r="B734" s="74"/>
      <c r="C734" s="74"/>
      <c r="D734" s="74"/>
      <c r="E734" s="74"/>
      <c r="F734" s="74"/>
      <c r="G734" s="74"/>
      <c r="H734" s="74"/>
      <c r="I734" s="74"/>
      <c r="J734" s="74"/>
      <c r="K734" s="71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76"/>
      <c r="W734" s="83"/>
      <c r="X734" s="173"/>
      <c r="Y734" s="88"/>
    </row>
    <row r="735" spans="1:25" ht="22.5" customHeight="1" thickTop="1" thickBot="1" x14ac:dyDescent="0.3">
      <c r="A735" s="14"/>
      <c r="B735" s="74"/>
      <c r="C735" s="74"/>
      <c r="D735" s="74"/>
      <c r="E735" s="74"/>
      <c r="F735" s="74"/>
      <c r="G735" s="74"/>
      <c r="H735" s="74"/>
      <c r="I735" s="74"/>
      <c r="J735" s="74"/>
      <c r="K735" s="71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76"/>
      <c r="W735" s="83"/>
      <c r="X735" s="173"/>
      <c r="Y735" s="88"/>
    </row>
    <row r="736" spans="1:25" ht="22.5" customHeight="1" thickTop="1" thickBot="1" x14ac:dyDescent="0.3">
      <c r="A736" s="14"/>
      <c r="B736" s="74"/>
      <c r="C736" s="74"/>
      <c r="D736" s="74"/>
      <c r="E736" s="74"/>
      <c r="F736" s="74"/>
      <c r="G736" s="74"/>
      <c r="H736" s="74"/>
      <c r="I736" s="74"/>
      <c r="J736" s="74"/>
      <c r="K736" s="71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76"/>
      <c r="W736" s="83"/>
      <c r="X736" s="173"/>
      <c r="Y736" s="88"/>
    </row>
    <row r="737" spans="1:25" s="1" customFormat="1" ht="22.5" customHeight="1" thickTop="1" thickBot="1" x14ac:dyDescent="0.3">
      <c r="A737" s="14"/>
      <c r="B737" s="74"/>
      <c r="C737" s="74"/>
      <c r="D737" s="74"/>
      <c r="E737" s="74"/>
      <c r="F737" s="74"/>
      <c r="G737" s="74"/>
      <c r="H737" s="83"/>
      <c r="I737" s="83"/>
      <c r="J737" s="83"/>
      <c r="K737" s="70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75"/>
      <c r="W737" s="83"/>
      <c r="X737" s="173"/>
      <c r="Y737" s="88"/>
    </row>
    <row r="738" spans="1:25" ht="22.5" customHeight="1" thickTop="1" thickBot="1" x14ac:dyDescent="0.3">
      <c r="A738" s="14"/>
      <c r="B738" s="74"/>
      <c r="C738" s="74"/>
      <c r="D738" s="74"/>
      <c r="E738" s="74"/>
      <c r="F738" s="74"/>
      <c r="G738" s="74"/>
      <c r="H738" s="74"/>
      <c r="I738" s="74"/>
      <c r="J738" s="74"/>
      <c r="K738" s="71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76"/>
      <c r="W738" s="83"/>
      <c r="X738" s="173"/>
      <c r="Y738" s="88"/>
    </row>
    <row r="739" spans="1:25" ht="22.5" customHeight="1" thickTop="1" thickBot="1" x14ac:dyDescent="0.3">
      <c r="A739" s="14"/>
      <c r="B739" s="74"/>
      <c r="C739" s="74"/>
      <c r="D739" s="74"/>
      <c r="E739" s="74"/>
      <c r="F739" s="74"/>
      <c r="G739" s="74"/>
      <c r="H739" s="74"/>
      <c r="I739" s="74"/>
      <c r="J739" s="74"/>
      <c r="K739" s="71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76"/>
      <c r="W739" s="83"/>
      <c r="X739" s="173"/>
      <c r="Y739" s="88"/>
    </row>
    <row r="740" spans="1:25" ht="22.5" customHeight="1" thickTop="1" thickBot="1" x14ac:dyDescent="0.3">
      <c r="A740" s="14"/>
      <c r="B740" s="74"/>
      <c r="C740" s="74"/>
      <c r="D740" s="74"/>
      <c r="E740" s="74"/>
      <c r="F740" s="74"/>
      <c r="G740" s="74"/>
      <c r="H740" s="74"/>
      <c r="I740" s="74"/>
      <c r="J740" s="74"/>
      <c r="K740" s="71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76"/>
      <c r="W740" s="83"/>
      <c r="X740" s="173"/>
      <c r="Y740" s="88"/>
    </row>
    <row r="741" spans="1:25" ht="22.5" customHeight="1" thickTop="1" thickBot="1" x14ac:dyDescent="0.3">
      <c r="A741" s="14"/>
      <c r="B741" s="74"/>
      <c r="C741" s="74"/>
      <c r="D741" s="74"/>
      <c r="E741" s="74"/>
      <c r="F741" s="74"/>
      <c r="G741" s="74"/>
      <c r="H741" s="74"/>
      <c r="I741" s="74"/>
      <c r="J741" s="74"/>
      <c r="K741" s="71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76"/>
      <c r="W741" s="83"/>
      <c r="X741" s="173"/>
      <c r="Y741" s="88"/>
    </row>
    <row r="742" spans="1:25" ht="22.5" customHeight="1" thickTop="1" thickBot="1" x14ac:dyDescent="0.3">
      <c r="A742" s="14"/>
      <c r="B742" s="74"/>
      <c r="C742" s="74"/>
      <c r="D742" s="74"/>
      <c r="E742" s="74"/>
      <c r="F742" s="74"/>
      <c r="G742" s="74"/>
      <c r="H742" s="74"/>
      <c r="I742" s="74"/>
      <c r="J742" s="74"/>
      <c r="K742" s="71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76"/>
      <c r="W742" s="83"/>
      <c r="X742" s="173"/>
      <c r="Y742" s="88"/>
    </row>
    <row r="743" spans="1:25" ht="22.5" customHeight="1" thickTop="1" thickBot="1" x14ac:dyDescent="0.3">
      <c r="A743" s="14"/>
      <c r="B743" s="74"/>
      <c r="C743" s="74"/>
      <c r="D743" s="74"/>
      <c r="E743" s="74"/>
      <c r="F743" s="74"/>
      <c r="G743" s="74"/>
      <c r="H743" s="74"/>
      <c r="I743" s="74"/>
      <c r="J743" s="74"/>
      <c r="K743" s="71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76"/>
      <c r="W743" s="83"/>
      <c r="X743" s="173"/>
      <c r="Y743" s="88"/>
    </row>
    <row r="744" spans="1:25" ht="22.5" customHeight="1" thickTop="1" thickBot="1" x14ac:dyDescent="0.3">
      <c r="A744" s="14"/>
      <c r="B744" s="74"/>
      <c r="C744" s="74"/>
      <c r="D744" s="74"/>
      <c r="E744" s="74"/>
      <c r="F744" s="74"/>
      <c r="G744" s="74"/>
      <c r="H744" s="74"/>
      <c r="I744" s="74"/>
      <c r="J744" s="74"/>
      <c r="K744" s="71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76"/>
      <c r="W744" s="83"/>
      <c r="X744" s="173"/>
      <c r="Y744" s="88"/>
    </row>
    <row r="745" spans="1:25" ht="22.5" customHeight="1" thickTop="1" thickBot="1" x14ac:dyDescent="0.3">
      <c r="A745" s="14"/>
      <c r="B745" s="74"/>
      <c r="C745" s="74"/>
      <c r="D745" s="74"/>
      <c r="E745" s="74"/>
      <c r="F745" s="74"/>
      <c r="G745" s="74"/>
      <c r="H745" s="74"/>
      <c r="I745" s="74"/>
      <c r="J745" s="74"/>
      <c r="K745" s="71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76"/>
      <c r="W745" s="83"/>
      <c r="X745" s="173"/>
      <c r="Y745" s="88"/>
    </row>
    <row r="746" spans="1:25" ht="22.5" customHeight="1" thickTop="1" thickBot="1" x14ac:dyDescent="0.3">
      <c r="A746" s="14"/>
      <c r="B746" s="74"/>
      <c r="C746" s="74"/>
      <c r="D746" s="74"/>
      <c r="E746" s="74"/>
      <c r="F746" s="74"/>
      <c r="G746" s="74"/>
      <c r="H746" s="74"/>
      <c r="I746" s="74"/>
      <c r="J746" s="74"/>
      <c r="K746" s="71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76"/>
      <c r="W746" s="83"/>
      <c r="X746" s="173"/>
      <c r="Y746" s="88"/>
    </row>
    <row r="747" spans="1:25" ht="22.5" customHeight="1" thickTop="1" thickBot="1" x14ac:dyDescent="0.3">
      <c r="A747" s="14"/>
      <c r="B747" s="74"/>
      <c r="C747" s="74"/>
      <c r="D747" s="74"/>
      <c r="E747" s="74"/>
      <c r="F747" s="74"/>
      <c r="G747" s="74"/>
      <c r="H747" s="74"/>
      <c r="I747" s="74"/>
      <c r="J747" s="74"/>
      <c r="K747" s="71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76"/>
      <c r="W747" s="83"/>
      <c r="X747" s="173"/>
      <c r="Y747" s="88"/>
    </row>
    <row r="748" spans="1:25" ht="22.5" customHeight="1" thickTop="1" thickBot="1" x14ac:dyDescent="0.3">
      <c r="A748" s="14"/>
      <c r="B748" s="74"/>
      <c r="C748" s="74"/>
      <c r="D748" s="74"/>
      <c r="E748" s="74"/>
      <c r="F748" s="74"/>
      <c r="G748" s="74"/>
      <c r="H748" s="74"/>
      <c r="I748" s="74"/>
      <c r="J748" s="74"/>
      <c r="K748" s="71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76"/>
      <c r="W748" s="83"/>
      <c r="X748" s="173"/>
      <c r="Y748" s="88"/>
    </row>
    <row r="749" spans="1:25" s="1" customFormat="1" ht="22.5" customHeight="1" thickTop="1" thickBot="1" x14ac:dyDescent="0.3">
      <c r="A749" s="14"/>
      <c r="B749" s="74"/>
      <c r="C749" s="74"/>
      <c r="D749" s="74"/>
      <c r="E749" s="74"/>
      <c r="F749" s="74"/>
      <c r="G749" s="74"/>
      <c r="H749" s="83"/>
      <c r="I749" s="83"/>
      <c r="J749" s="83"/>
      <c r="K749" s="70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75"/>
      <c r="W749" s="83"/>
      <c r="X749" s="173"/>
      <c r="Y749" s="88"/>
    </row>
    <row r="750" spans="1:25" s="1" customFormat="1" ht="22.5" customHeight="1" thickTop="1" thickBot="1" x14ac:dyDescent="0.3">
      <c r="A750" s="74"/>
      <c r="B750" s="74"/>
      <c r="C750" s="74"/>
      <c r="D750" s="74"/>
      <c r="E750" s="74"/>
      <c r="F750" s="74"/>
      <c r="G750" s="74"/>
      <c r="H750" s="83"/>
      <c r="I750" s="83"/>
      <c r="J750" s="83"/>
      <c r="K750" s="70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75"/>
      <c r="W750" s="83"/>
      <c r="X750" s="173"/>
      <c r="Y750" s="88"/>
    </row>
    <row r="751" spans="1:25" s="1" customFormat="1" ht="22.5" customHeight="1" thickTop="1" thickBot="1" x14ac:dyDescent="0.3">
      <c r="A751" s="14"/>
      <c r="B751" s="74"/>
      <c r="C751" s="74"/>
      <c r="D751" s="74"/>
      <c r="E751" s="74"/>
      <c r="F751" s="74"/>
      <c r="G751" s="74"/>
      <c r="H751" s="83"/>
      <c r="I751" s="83"/>
      <c r="J751" s="83"/>
      <c r="K751" s="70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75"/>
      <c r="W751" s="13"/>
      <c r="X751" s="173"/>
      <c r="Y751" s="88"/>
    </row>
    <row r="752" spans="1:25" s="1" customFormat="1" ht="22.5" customHeight="1" thickTop="1" thickBot="1" x14ac:dyDescent="0.3">
      <c r="A752" s="14"/>
      <c r="B752" s="74"/>
      <c r="C752" s="74"/>
      <c r="D752" s="74"/>
      <c r="E752" s="74"/>
      <c r="F752" s="74"/>
      <c r="G752" s="74"/>
      <c r="H752" s="74"/>
      <c r="I752" s="74"/>
      <c r="J752" s="74"/>
      <c r="K752" s="71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75"/>
      <c r="W752" s="13"/>
      <c r="X752" s="173"/>
      <c r="Y752" s="88"/>
    </row>
    <row r="753" spans="1:25" s="1" customFormat="1" ht="22.5" customHeight="1" thickTop="1" thickBot="1" x14ac:dyDescent="0.3">
      <c r="A753" s="14"/>
      <c r="B753" s="74"/>
      <c r="C753" s="74"/>
      <c r="D753" s="74"/>
      <c r="E753" s="74"/>
      <c r="F753" s="74"/>
      <c r="G753" s="74"/>
      <c r="H753" s="74"/>
      <c r="I753" s="74"/>
      <c r="J753" s="74"/>
      <c r="K753" s="71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75"/>
      <c r="W753" s="13"/>
      <c r="X753" s="173"/>
      <c r="Y753" s="88"/>
    </row>
    <row r="754" spans="1:25" s="1" customFormat="1" ht="22.5" customHeight="1" thickTop="1" thickBot="1" x14ac:dyDescent="0.3">
      <c r="A754" s="14"/>
      <c r="B754" s="74"/>
      <c r="C754" s="74"/>
      <c r="D754" s="74"/>
      <c r="E754" s="74"/>
      <c r="F754" s="74"/>
      <c r="G754" s="74"/>
      <c r="H754" s="74"/>
      <c r="I754" s="74"/>
      <c r="J754" s="74"/>
      <c r="K754" s="71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75"/>
      <c r="W754" s="13"/>
      <c r="X754" s="173"/>
      <c r="Y754" s="88"/>
    </row>
    <row r="755" spans="1:25" s="1" customFormat="1" ht="22.5" customHeight="1" thickTop="1" thickBot="1" x14ac:dyDescent="0.3">
      <c r="A755" s="14"/>
      <c r="B755" s="74"/>
      <c r="C755" s="74"/>
      <c r="D755" s="74"/>
      <c r="E755" s="74"/>
      <c r="F755" s="74"/>
      <c r="G755" s="74"/>
      <c r="H755" s="74"/>
      <c r="I755" s="74"/>
      <c r="J755" s="74"/>
      <c r="K755" s="71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75"/>
      <c r="W755" s="13"/>
      <c r="X755" s="173"/>
      <c r="Y755" s="88"/>
    </row>
    <row r="756" spans="1:25" s="1" customFormat="1" ht="22.5" customHeight="1" thickTop="1" thickBot="1" x14ac:dyDescent="0.3">
      <c r="A756" s="14"/>
      <c r="B756" s="74"/>
      <c r="C756" s="74"/>
      <c r="D756" s="74"/>
      <c r="E756" s="74"/>
      <c r="F756" s="74"/>
      <c r="G756" s="74"/>
      <c r="H756" s="74"/>
      <c r="I756" s="74"/>
      <c r="J756" s="74"/>
      <c r="K756" s="71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75"/>
      <c r="W756" s="13"/>
      <c r="X756" s="173"/>
      <c r="Y756" s="88"/>
    </row>
    <row r="757" spans="1:25" s="1" customFormat="1" ht="22.5" customHeight="1" thickTop="1" thickBot="1" x14ac:dyDescent="0.3">
      <c r="A757" s="14"/>
      <c r="B757" s="74"/>
      <c r="C757" s="74"/>
      <c r="D757" s="74"/>
      <c r="E757" s="74"/>
      <c r="F757" s="74"/>
      <c r="G757" s="74"/>
      <c r="H757" s="74"/>
      <c r="I757" s="74"/>
      <c r="J757" s="74"/>
      <c r="K757" s="71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75"/>
      <c r="W757" s="13"/>
      <c r="X757" s="173"/>
      <c r="Y757" s="88"/>
    </row>
    <row r="758" spans="1:25" s="1" customFormat="1" ht="22.5" customHeight="1" thickTop="1" thickBot="1" x14ac:dyDescent="0.3">
      <c r="A758" s="14"/>
      <c r="B758" s="74"/>
      <c r="C758" s="74"/>
      <c r="D758" s="74"/>
      <c r="E758" s="74"/>
      <c r="F758" s="74"/>
      <c r="G758" s="74"/>
      <c r="H758" s="74"/>
      <c r="I758" s="74"/>
      <c r="J758" s="74"/>
      <c r="K758" s="71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75"/>
      <c r="W758" s="13"/>
      <c r="X758" s="173"/>
      <c r="Y758" s="88"/>
    </row>
    <row r="759" spans="1:25" s="1" customFormat="1" ht="22.5" customHeight="1" thickTop="1" thickBot="1" x14ac:dyDescent="0.3">
      <c r="A759" s="14"/>
      <c r="B759" s="74"/>
      <c r="C759" s="74"/>
      <c r="D759" s="74"/>
      <c r="E759" s="74"/>
      <c r="F759" s="74"/>
      <c r="G759" s="74"/>
      <c r="H759" s="74"/>
      <c r="I759" s="74"/>
      <c r="J759" s="74"/>
      <c r="K759" s="71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75"/>
      <c r="W759" s="13"/>
      <c r="X759" s="173"/>
      <c r="Y759" s="88"/>
    </row>
    <row r="760" spans="1:25" s="1" customFormat="1" ht="22.5" customHeight="1" thickTop="1" thickBot="1" x14ac:dyDescent="0.3">
      <c r="A760" s="14"/>
      <c r="B760" s="74"/>
      <c r="C760" s="74"/>
      <c r="D760" s="74"/>
      <c r="E760" s="74"/>
      <c r="F760" s="74"/>
      <c r="G760" s="74"/>
      <c r="H760" s="74"/>
      <c r="I760" s="74"/>
      <c r="J760" s="74"/>
      <c r="K760" s="71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75"/>
      <c r="W760" s="13"/>
      <c r="X760" s="173"/>
      <c r="Y760" s="88"/>
    </row>
    <row r="761" spans="1:25" s="1" customFormat="1" ht="22.5" customHeight="1" thickTop="1" thickBot="1" x14ac:dyDescent="0.3">
      <c r="A761" s="14"/>
      <c r="B761" s="74"/>
      <c r="C761" s="74"/>
      <c r="D761" s="74"/>
      <c r="E761" s="74"/>
      <c r="F761" s="74"/>
      <c r="G761" s="74"/>
      <c r="H761" s="74"/>
      <c r="I761" s="74"/>
      <c r="J761" s="74"/>
      <c r="K761" s="71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75"/>
      <c r="W761" s="13"/>
      <c r="X761" s="173"/>
      <c r="Y761" s="88"/>
    </row>
    <row r="762" spans="1:25" s="1" customFormat="1" ht="22.5" customHeight="1" thickTop="1" thickBot="1" x14ac:dyDescent="0.3">
      <c r="A762" s="14"/>
      <c r="B762" s="74"/>
      <c r="C762" s="74"/>
      <c r="D762" s="74"/>
      <c r="E762" s="74"/>
      <c r="F762" s="74"/>
      <c r="G762" s="74"/>
      <c r="H762" s="74"/>
      <c r="I762" s="74"/>
      <c r="J762" s="74"/>
      <c r="K762" s="71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75"/>
      <c r="W762" s="13"/>
      <c r="X762" s="173"/>
      <c r="Y762" s="88"/>
    </row>
    <row r="763" spans="1:25" s="1" customFormat="1" ht="22.5" customHeight="1" thickTop="1" thickBot="1" x14ac:dyDescent="0.3">
      <c r="A763" s="14"/>
      <c r="B763" s="74"/>
      <c r="C763" s="74"/>
      <c r="D763" s="74"/>
      <c r="E763" s="74"/>
      <c r="F763" s="74"/>
      <c r="G763" s="74"/>
      <c r="H763" s="83"/>
      <c r="I763" s="83"/>
      <c r="J763" s="83"/>
      <c r="K763" s="70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75"/>
      <c r="W763" s="83"/>
      <c r="X763" s="173"/>
      <c r="Y763" s="88"/>
    </row>
    <row r="764" spans="1:25" s="1" customFormat="1" ht="22.5" customHeight="1" thickTop="1" thickBot="1" x14ac:dyDescent="0.3">
      <c r="A764" s="14"/>
      <c r="B764" s="74"/>
      <c r="C764" s="74"/>
      <c r="D764" s="74"/>
      <c r="E764" s="74"/>
      <c r="F764" s="74"/>
      <c r="G764" s="74"/>
      <c r="H764" s="74"/>
      <c r="I764" s="74"/>
      <c r="J764" s="74"/>
      <c r="K764" s="71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75"/>
      <c r="W764" s="83"/>
      <c r="X764" s="173"/>
      <c r="Y764" s="88"/>
    </row>
    <row r="765" spans="1:25" s="1" customFormat="1" ht="22.5" customHeight="1" thickTop="1" thickBot="1" x14ac:dyDescent="0.3">
      <c r="A765" s="14"/>
      <c r="B765" s="74"/>
      <c r="C765" s="74"/>
      <c r="D765" s="74"/>
      <c r="E765" s="74"/>
      <c r="F765" s="74"/>
      <c r="G765" s="74"/>
      <c r="H765" s="74"/>
      <c r="I765" s="74"/>
      <c r="J765" s="74"/>
      <c r="K765" s="71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75"/>
      <c r="W765" s="83"/>
      <c r="X765" s="173"/>
      <c r="Y765" s="88"/>
    </row>
    <row r="766" spans="1:25" s="1" customFormat="1" ht="22.5" customHeight="1" thickTop="1" thickBot="1" x14ac:dyDescent="0.3">
      <c r="A766" s="14"/>
      <c r="B766" s="74"/>
      <c r="C766" s="74"/>
      <c r="D766" s="74"/>
      <c r="E766" s="74"/>
      <c r="F766" s="74"/>
      <c r="G766" s="74"/>
      <c r="H766" s="74"/>
      <c r="I766" s="74"/>
      <c r="J766" s="74"/>
      <c r="K766" s="71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75"/>
      <c r="W766" s="83"/>
      <c r="X766" s="173"/>
      <c r="Y766" s="88"/>
    </row>
    <row r="767" spans="1:25" s="1" customFormat="1" ht="22.5" customHeight="1" thickTop="1" thickBot="1" x14ac:dyDescent="0.3">
      <c r="A767" s="14"/>
      <c r="B767" s="74"/>
      <c r="C767" s="74"/>
      <c r="D767" s="74"/>
      <c r="E767" s="74"/>
      <c r="F767" s="74"/>
      <c r="G767" s="74"/>
      <c r="H767" s="74"/>
      <c r="I767" s="74"/>
      <c r="J767" s="74"/>
      <c r="K767" s="71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75"/>
      <c r="W767" s="83"/>
      <c r="X767" s="173"/>
      <c r="Y767" s="88"/>
    </row>
    <row r="768" spans="1:25" s="1" customFormat="1" ht="22.5" customHeight="1" thickTop="1" thickBot="1" x14ac:dyDescent="0.3">
      <c r="A768" s="14"/>
      <c r="B768" s="74"/>
      <c r="C768" s="74"/>
      <c r="D768" s="74"/>
      <c r="E768" s="74"/>
      <c r="F768" s="74"/>
      <c r="G768" s="74"/>
      <c r="H768" s="74"/>
      <c r="I768" s="74"/>
      <c r="J768" s="74"/>
      <c r="K768" s="71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75"/>
      <c r="W768" s="83"/>
      <c r="X768" s="173"/>
      <c r="Y768" s="88"/>
    </row>
    <row r="769" spans="1:25" s="1" customFormat="1" ht="22.5" customHeight="1" thickTop="1" thickBot="1" x14ac:dyDescent="0.3">
      <c r="A769" s="14"/>
      <c r="B769" s="74"/>
      <c r="C769" s="74"/>
      <c r="D769" s="74"/>
      <c r="E769" s="74"/>
      <c r="F769" s="74"/>
      <c r="G769" s="74"/>
      <c r="H769" s="74"/>
      <c r="I769" s="74"/>
      <c r="J769" s="74"/>
      <c r="K769" s="71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75"/>
      <c r="W769" s="83"/>
      <c r="X769" s="173"/>
      <c r="Y769" s="88"/>
    </row>
    <row r="770" spans="1:25" s="1" customFormat="1" ht="22.5" customHeight="1" thickTop="1" thickBot="1" x14ac:dyDescent="0.3">
      <c r="A770" s="14"/>
      <c r="B770" s="74"/>
      <c r="C770" s="74"/>
      <c r="D770" s="74"/>
      <c r="E770" s="74"/>
      <c r="F770" s="74"/>
      <c r="G770" s="74"/>
      <c r="H770" s="74"/>
      <c r="I770" s="74"/>
      <c r="J770" s="74"/>
      <c r="K770" s="71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75"/>
      <c r="W770" s="83"/>
      <c r="X770" s="173"/>
      <c r="Y770" s="88"/>
    </row>
    <row r="771" spans="1:25" s="1" customFormat="1" ht="22.5" customHeight="1" thickTop="1" thickBot="1" x14ac:dyDescent="0.3">
      <c r="A771" s="14"/>
      <c r="B771" s="74"/>
      <c r="C771" s="74"/>
      <c r="D771" s="74"/>
      <c r="E771" s="74"/>
      <c r="F771" s="74"/>
      <c r="G771" s="74"/>
      <c r="H771" s="74"/>
      <c r="I771" s="74"/>
      <c r="J771" s="74"/>
      <c r="K771" s="71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75"/>
      <c r="W771" s="83"/>
      <c r="X771" s="173"/>
      <c r="Y771" s="88"/>
    </row>
    <row r="772" spans="1:25" s="1" customFormat="1" ht="22.5" customHeight="1" thickTop="1" thickBot="1" x14ac:dyDescent="0.3">
      <c r="A772" s="14"/>
      <c r="B772" s="74"/>
      <c r="C772" s="74"/>
      <c r="D772" s="74"/>
      <c r="E772" s="74"/>
      <c r="F772" s="74"/>
      <c r="G772" s="74"/>
      <c r="H772" s="74"/>
      <c r="I772" s="74"/>
      <c r="J772" s="74"/>
      <c r="K772" s="71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75"/>
      <c r="W772" s="83"/>
      <c r="X772" s="173"/>
      <c r="Y772" s="88"/>
    </row>
    <row r="773" spans="1:25" s="1" customFormat="1" ht="22.5" customHeight="1" thickTop="1" thickBot="1" x14ac:dyDescent="0.3">
      <c r="A773" s="14"/>
      <c r="B773" s="74"/>
      <c r="C773" s="74"/>
      <c r="D773" s="74"/>
      <c r="E773" s="74"/>
      <c r="F773" s="74"/>
      <c r="G773" s="74"/>
      <c r="H773" s="74"/>
      <c r="I773" s="74"/>
      <c r="J773" s="74"/>
      <c r="K773" s="71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75"/>
      <c r="W773" s="83"/>
      <c r="X773" s="173"/>
      <c r="Y773" s="88"/>
    </row>
    <row r="774" spans="1:25" s="1" customFormat="1" ht="22.5" customHeight="1" thickTop="1" thickBot="1" x14ac:dyDescent="0.3">
      <c r="A774" s="14"/>
      <c r="B774" s="74"/>
      <c r="C774" s="74"/>
      <c r="D774" s="74"/>
      <c r="E774" s="74"/>
      <c r="F774" s="74"/>
      <c r="G774" s="74"/>
      <c r="H774" s="74"/>
      <c r="I774" s="74"/>
      <c r="J774" s="74"/>
      <c r="K774" s="71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75"/>
      <c r="W774" s="83"/>
      <c r="X774" s="173"/>
      <c r="Y774" s="88"/>
    </row>
    <row r="775" spans="1:25" s="1" customFormat="1" ht="22.5" customHeight="1" thickTop="1" thickBot="1" x14ac:dyDescent="0.3">
      <c r="A775" s="14"/>
      <c r="B775" s="74"/>
      <c r="C775" s="74"/>
      <c r="D775" s="74"/>
      <c r="E775" s="74"/>
      <c r="F775" s="74"/>
      <c r="G775" s="74"/>
      <c r="H775" s="83"/>
      <c r="I775" s="83"/>
      <c r="J775" s="83"/>
      <c r="K775" s="70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75"/>
      <c r="W775" s="83"/>
      <c r="X775" s="173"/>
      <c r="Y775" s="88"/>
    </row>
    <row r="776" spans="1:25" s="1" customFormat="1" ht="22.5" customHeight="1" thickTop="1" thickBot="1" x14ac:dyDescent="0.3">
      <c r="A776" s="14"/>
      <c r="B776" s="74"/>
      <c r="C776" s="74"/>
      <c r="D776" s="74"/>
      <c r="E776" s="74"/>
      <c r="F776" s="74"/>
      <c r="G776" s="74"/>
      <c r="H776" s="74"/>
      <c r="I776" s="74"/>
      <c r="J776" s="74"/>
      <c r="K776" s="71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75"/>
      <c r="W776" s="83"/>
      <c r="X776" s="173"/>
      <c r="Y776" s="88"/>
    </row>
    <row r="777" spans="1:25" s="1" customFormat="1" ht="22.5" customHeight="1" thickTop="1" thickBot="1" x14ac:dyDescent="0.3">
      <c r="A777" s="14"/>
      <c r="B777" s="74"/>
      <c r="C777" s="74"/>
      <c r="D777" s="74"/>
      <c r="E777" s="74"/>
      <c r="F777" s="74"/>
      <c r="G777" s="74"/>
      <c r="H777" s="74"/>
      <c r="I777" s="74"/>
      <c r="J777" s="74"/>
      <c r="K777" s="71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75"/>
      <c r="W777" s="83"/>
      <c r="X777" s="173"/>
      <c r="Y777" s="88"/>
    </row>
    <row r="778" spans="1:25" s="1" customFormat="1" ht="22.5" customHeight="1" thickTop="1" thickBot="1" x14ac:dyDescent="0.3">
      <c r="A778" s="14"/>
      <c r="B778" s="74"/>
      <c r="C778" s="74"/>
      <c r="D778" s="74"/>
      <c r="E778" s="74"/>
      <c r="F778" s="74"/>
      <c r="G778" s="74"/>
      <c r="H778" s="74"/>
      <c r="I778" s="74"/>
      <c r="J778" s="74"/>
      <c r="K778" s="71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75"/>
      <c r="W778" s="83"/>
      <c r="X778" s="173"/>
      <c r="Y778" s="88"/>
    </row>
    <row r="779" spans="1:25" s="1" customFormat="1" ht="22.5" customHeight="1" thickTop="1" thickBot="1" x14ac:dyDescent="0.3">
      <c r="A779" s="14"/>
      <c r="B779" s="74"/>
      <c r="C779" s="74"/>
      <c r="D779" s="74"/>
      <c r="E779" s="74"/>
      <c r="F779" s="74"/>
      <c r="G779" s="74"/>
      <c r="H779" s="74"/>
      <c r="I779" s="74"/>
      <c r="J779" s="74"/>
      <c r="K779" s="71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75"/>
      <c r="W779" s="83"/>
      <c r="X779" s="173"/>
      <c r="Y779" s="88"/>
    </row>
    <row r="780" spans="1:25" s="1" customFormat="1" ht="22.5" customHeight="1" thickTop="1" thickBot="1" x14ac:dyDescent="0.3">
      <c r="A780" s="14"/>
      <c r="B780" s="74"/>
      <c r="C780" s="74"/>
      <c r="D780" s="74"/>
      <c r="E780" s="74"/>
      <c r="F780" s="74"/>
      <c r="G780" s="74"/>
      <c r="H780" s="74"/>
      <c r="I780" s="74"/>
      <c r="J780" s="74"/>
      <c r="K780" s="71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75"/>
      <c r="W780" s="83"/>
      <c r="X780" s="173"/>
      <c r="Y780" s="88"/>
    </row>
    <row r="781" spans="1:25" s="1" customFormat="1" ht="22.5" customHeight="1" thickTop="1" thickBot="1" x14ac:dyDescent="0.3">
      <c r="A781" s="14"/>
      <c r="B781" s="74"/>
      <c r="C781" s="74"/>
      <c r="D781" s="74"/>
      <c r="E781" s="74"/>
      <c r="F781" s="74"/>
      <c r="G781" s="74"/>
      <c r="H781" s="74"/>
      <c r="I781" s="74"/>
      <c r="J781" s="74"/>
      <c r="K781" s="71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75"/>
      <c r="W781" s="83"/>
      <c r="X781" s="173"/>
      <c r="Y781" s="88"/>
    </row>
    <row r="782" spans="1:25" s="1" customFormat="1" ht="22.5" customHeight="1" thickTop="1" thickBot="1" x14ac:dyDescent="0.3">
      <c r="A782" s="14"/>
      <c r="B782" s="74"/>
      <c r="C782" s="74"/>
      <c r="D782" s="74"/>
      <c r="E782" s="74"/>
      <c r="F782" s="74"/>
      <c r="G782" s="74"/>
      <c r="H782" s="74"/>
      <c r="I782" s="74"/>
      <c r="J782" s="74"/>
      <c r="K782" s="71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75"/>
      <c r="W782" s="83"/>
      <c r="X782" s="173"/>
      <c r="Y782" s="88"/>
    </row>
    <row r="783" spans="1:25" s="1" customFormat="1" ht="22.5" customHeight="1" thickTop="1" thickBot="1" x14ac:dyDescent="0.3">
      <c r="A783" s="14"/>
      <c r="B783" s="74"/>
      <c r="C783" s="74"/>
      <c r="D783" s="74"/>
      <c r="E783" s="74"/>
      <c r="F783" s="74"/>
      <c r="G783" s="74"/>
      <c r="H783" s="74"/>
      <c r="I783" s="74"/>
      <c r="J783" s="74"/>
      <c r="K783" s="71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75"/>
      <c r="W783" s="83"/>
      <c r="X783" s="173"/>
      <c r="Y783" s="88"/>
    </row>
    <row r="784" spans="1:25" s="1" customFormat="1" ht="22.5" customHeight="1" thickTop="1" thickBot="1" x14ac:dyDescent="0.3">
      <c r="A784" s="14"/>
      <c r="B784" s="74"/>
      <c r="C784" s="74"/>
      <c r="D784" s="74"/>
      <c r="E784" s="74"/>
      <c r="F784" s="74"/>
      <c r="G784" s="74"/>
      <c r="H784" s="74"/>
      <c r="I784" s="74"/>
      <c r="J784" s="74"/>
      <c r="K784" s="71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75"/>
      <c r="W784" s="83"/>
      <c r="X784" s="173"/>
      <c r="Y784" s="88"/>
    </row>
    <row r="785" spans="1:25" s="1" customFormat="1" ht="22.5" customHeight="1" thickTop="1" thickBot="1" x14ac:dyDescent="0.3">
      <c r="A785" s="14"/>
      <c r="B785" s="74"/>
      <c r="C785" s="74"/>
      <c r="D785" s="74"/>
      <c r="E785" s="74"/>
      <c r="F785" s="74"/>
      <c r="G785" s="74"/>
      <c r="H785" s="74"/>
      <c r="I785" s="74"/>
      <c r="J785" s="74"/>
      <c r="K785" s="71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75"/>
      <c r="W785" s="83"/>
      <c r="X785" s="173"/>
      <c r="Y785" s="88"/>
    </row>
    <row r="786" spans="1:25" s="1" customFormat="1" ht="22.5" customHeight="1" thickTop="1" thickBot="1" x14ac:dyDescent="0.3">
      <c r="A786" s="14"/>
      <c r="B786" s="74"/>
      <c r="C786" s="74"/>
      <c r="D786" s="74"/>
      <c r="E786" s="74"/>
      <c r="F786" s="74"/>
      <c r="G786" s="74"/>
      <c r="H786" s="74"/>
      <c r="I786" s="74"/>
      <c r="J786" s="74"/>
      <c r="K786" s="71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75"/>
      <c r="W786" s="83"/>
      <c r="X786" s="173"/>
      <c r="Y786" s="88"/>
    </row>
    <row r="787" spans="1:25" s="1" customFormat="1" ht="22.5" customHeight="1" thickTop="1" thickBot="1" x14ac:dyDescent="0.3">
      <c r="A787" s="14"/>
      <c r="B787" s="74"/>
      <c r="C787" s="74"/>
      <c r="D787" s="74"/>
      <c r="E787" s="74"/>
      <c r="F787" s="74"/>
      <c r="G787" s="74"/>
      <c r="H787" s="83"/>
      <c r="I787" s="83"/>
      <c r="J787" s="83"/>
      <c r="K787" s="70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75"/>
      <c r="W787" s="83"/>
      <c r="X787" s="173"/>
      <c r="Y787" s="88"/>
    </row>
    <row r="788" spans="1:25" s="1" customFormat="1" ht="22.5" customHeight="1" thickTop="1" thickBot="1" x14ac:dyDescent="0.3">
      <c r="A788" s="14"/>
      <c r="B788" s="74"/>
      <c r="C788" s="74"/>
      <c r="D788" s="74"/>
      <c r="E788" s="74"/>
      <c r="F788" s="74"/>
      <c r="G788" s="74"/>
      <c r="H788" s="74"/>
      <c r="I788" s="74"/>
      <c r="J788" s="74"/>
      <c r="K788" s="71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75"/>
      <c r="W788" s="83"/>
      <c r="X788" s="173"/>
      <c r="Y788" s="88"/>
    </row>
    <row r="789" spans="1:25" s="1" customFormat="1" ht="22.5" customHeight="1" thickTop="1" thickBot="1" x14ac:dyDescent="0.3">
      <c r="A789" s="14"/>
      <c r="B789" s="74"/>
      <c r="C789" s="74"/>
      <c r="D789" s="74"/>
      <c r="E789" s="74"/>
      <c r="F789" s="74"/>
      <c r="G789" s="74"/>
      <c r="H789" s="74"/>
      <c r="I789" s="74"/>
      <c r="J789" s="74"/>
      <c r="K789" s="71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75"/>
      <c r="W789" s="83"/>
      <c r="X789" s="173"/>
      <c r="Y789" s="88"/>
    </row>
    <row r="790" spans="1:25" s="1" customFormat="1" ht="22.5" customHeight="1" thickTop="1" thickBot="1" x14ac:dyDescent="0.3">
      <c r="A790" s="14"/>
      <c r="B790" s="74"/>
      <c r="C790" s="74"/>
      <c r="D790" s="74"/>
      <c r="E790" s="74"/>
      <c r="F790" s="74"/>
      <c r="G790" s="74"/>
      <c r="H790" s="74"/>
      <c r="I790" s="74"/>
      <c r="J790" s="74"/>
      <c r="K790" s="71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75"/>
      <c r="W790" s="83"/>
      <c r="X790" s="173"/>
      <c r="Y790" s="88"/>
    </row>
    <row r="791" spans="1:25" s="1" customFormat="1" ht="22.5" customHeight="1" thickTop="1" thickBot="1" x14ac:dyDescent="0.3">
      <c r="A791" s="14"/>
      <c r="B791" s="74"/>
      <c r="C791" s="74"/>
      <c r="D791" s="74"/>
      <c r="E791" s="74"/>
      <c r="F791" s="74"/>
      <c r="G791" s="74"/>
      <c r="H791" s="74"/>
      <c r="I791" s="74"/>
      <c r="J791" s="74"/>
      <c r="K791" s="71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75"/>
      <c r="W791" s="83"/>
      <c r="X791" s="173"/>
      <c r="Y791" s="88"/>
    </row>
    <row r="792" spans="1:25" s="1" customFormat="1" ht="22.5" customHeight="1" thickTop="1" thickBot="1" x14ac:dyDescent="0.3">
      <c r="A792" s="14"/>
      <c r="B792" s="74"/>
      <c r="C792" s="74"/>
      <c r="D792" s="74"/>
      <c r="E792" s="74"/>
      <c r="F792" s="74"/>
      <c r="G792" s="74"/>
      <c r="H792" s="74"/>
      <c r="I792" s="74"/>
      <c r="J792" s="74"/>
      <c r="K792" s="71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75"/>
      <c r="W792" s="83"/>
      <c r="X792" s="173"/>
      <c r="Y792" s="88"/>
    </row>
    <row r="793" spans="1:25" s="1" customFormat="1" ht="22.5" customHeight="1" thickTop="1" thickBot="1" x14ac:dyDescent="0.3">
      <c r="A793" s="14"/>
      <c r="B793" s="74"/>
      <c r="C793" s="74"/>
      <c r="D793" s="74"/>
      <c r="E793" s="74"/>
      <c r="F793" s="74"/>
      <c r="G793" s="74"/>
      <c r="H793" s="74"/>
      <c r="I793" s="74"/>
      <c r="J793" s="74"/>
      <c r="K793" s="71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75"/>
      <c r="W793" s="83"/>
      <c r="X793" s="173"/>
      <c r="Y793" s="88"/>
    </row>
    <row r="794" spans="1:25" s="1" customFormat="1" ht="22.5" customHeight="1" thickTop="1" thickBot="1" x14ac:dyDescent="0.3">
      <c r="A794" s="14"/>
      <c r="B794" s="74"/>
      <c r="C794" s="74"/>
      <c r="D794" s="74"/>
      <c r="E794" s="74"/>
      <c r="F794" s="74"/>
      <c r="G794" s="74"/>
      <c r="H794" s="74"/>
      <c r="I794" s="74"/>
      <c r="J794" s="74"/>
      <c r="K794" s="71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75"/>
      <c r="W794" s="83"/>
      <c r="X794" s="173"/>
      <c r="Y794" s="88"/>
    </row>
    <row r="795" spans="1:25" s="1" customFormat="1" ht="22.5" customHeight="1" thickTop="1" thickBot="1" x14ac:dyDescent="0.3">
      <c r="A795" s="14"/>
      <c r="B795" s="74"/>
      <c r="C795" s="74"/>
      <c r="D795" s="74"/>
      <c r="E795" s="74"/>
      <c r="F795" s="74"/>
      <c r="G795" s="74"/>
      <c r="H795" s="74"/>
      <c r="I795" s="74"/>
      <c r="J795" s="74"/>
      <c r="K795" s="71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75"/>
      <c r="W795" s="83"/>
      <c r="X795" s="173"/>
      <c r="Y795" s="88"/>
    </row>
    <row r="796" spans="1:25" s="1" customFormat="1" ht="22.5" customHeight="1" thickTop="1" thickBot="1" x14ac:dyDescent="0.3">
      <c r="A796" s="14"/>
      <c r="B796" s="74"/>
      <c r="C796" s="74"/>
      <c r="D796" s="74"/>
      <c r="E796" s="74"/>
      <c r="F796" s="74"/>
      <c r="G796" s="74"/>
      <c r="H796" s="74"/>
      <c r="I796" s="74"/>
      <c r="J796" s="74"/>
      <c r="K796" s="71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75"/>
      <c r="W796" s="83"/>
      <c r="X796" s="173"/>
      <c r="Y796" s="88"/>
    </row>
    <row r="797" spans="1:25" s="1" customFormat="1" ht="22.5" customHeight="1" thickTop="1" thickBot="1" x14ac:dyDescent="0.3">
      <c r="A797" s="14"/>
      <c r="B797" s="74"/>
      <c r="C797" s="74"/>
      <c r="D797" s="74"/>
      <c r="E797" s="74"/>
      <c r="F797" s="74"/>
      <c r="G797" s="74"/>
      <c r="H797" s="74"/>
      <c r="I797" s="74"/>
      <c r="J797" s="74"/>
      <c r="K797" s="71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75"/>
      <c r="W797" s="83"/>
      <c r="X797" s="173"/>
      <c r="Y797" s="88"/>
    </row>
    <row r="798" spans="1:25" s="1" customFormat="1" ht="22.5" customHeight="1" thickTop="1" thickBot="1" x14ac:dyDescent="0.3">
      <c r="A798" s="14"/>
      <c r="B798" s="74"/>
      <c r="C798" s="74"/>
      <c r="D798" s="74"/>
      <c r="E798" s="74"/>
      <c r="F798" s="74"/>
      <c r="G798" s="74"/>
      <c r="H798" s="74"/>
      <c r="I798" s="74"/>
      <c r="J798" s="74"/>
      <c r="K798" s="71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75"/>
      <c r="W798" s="83"/>
      <c r="X798" s="173"/>
      <c r="Y798" s="88"/>
    </row>
    <row r="799" spans="1:25" s="1" customFormat="1" ht="22.5" customHeight="1" thickTop="1" thickBot="1" x14ac:dyDescent="0.3">
      <c r="A799" s="14"/>
      <c r="B799" s="74"/>
      <c r="C799" s="74"/>
      <c r="D799" s="74"/>
      <c r="E799" s="74"/>
      <c r="F799" s="74"/>
      <c r="G799" s="74"/>
      <c r="H799" s="83"/>
      <c r="I799" s="83"/>
      <c r="J799" s="83"/>
      <c r="K799" s="70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75"/>
      <c r="W799" s="83"/>
      <c r="X799" s="173"/>
      <c r="Y799" s="88"/>
    </row>
    <row r="800" spans="1:25" s="1" customFormat="1" ht="22.5" customHeight="1" thickTop="1" thickBot="1" x14ac:dyDescent="0.3">
      <c r="A800" s="14"/>
      <c r="B800" s="74"/>
      <c r="C800" s="74"/>
      <c r="D800" s="74"/>
      <c r="E800" s="74"/>
      <c r="F800" s="74"/>
      <c r="G800" s="74"/>
      <c r="H800" s="74"/>
      <c r="I800" s="74"/>
      <c r="J800" s="74"/>
      <c r="K800" s="71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75"/>
      <c r="W800" s="83"/>
      <c r="X800" s="173"/>
      <c r="Y800" s="88"/>
    </row>
    <row r="801" spans="1:25" s="1" customFormat="1" ht="22.5" customHeight="1" thickTop="1" thickBot="1" x14ac:dyDescent="0.3">
      <c r="A801" s="14"/>
      <c r="B801" s="74"/>
      <c r="C801" s="74"/>
      <c r="D801" s="74"/>
      <c r="E801" s="74"/>
      <c r="F801" s="74"/>
      <c r="G801" s="74"/>
      <c r="H801" s="74"/>
      <c r="I801" s="74"/>
      <c r="J801" s="74"/>
      <c r="K801" s="71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75"/>
      <c r="W801" s="83"/>
      <c r="X801" s="173"/>
      <c r="Y801" s="88"/>
    </row>
    <row r="802" spans="1:25" s="1" customFormat="1" ht="22.5" customHeight="1" thickTop="1" thickBot="1" x14ac:dyDescent="0.3">
      <c r="A802" s="14"/>
      <c r="B802" s="74"/>
      <c r="C802" s="74"/>
      <c r="D802" s="74"/>
      <c r="E802" s="74"/>
      <c r="F802" s="74"/>
      <c r="G802" s="74"/>
      <c r="H802" s="74"/>
      <c r="I802" s="74"/>
      <c r="J802" s="74"/>
      <c r="K802" s="71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75"/>
      <c r="W802" s="83"/>
      <c r="X802" s="173"/>
      <c r="Y802" s="88"/>
    </row>
    <row r="803" spans="1:25" s="1" customFormat="1" ht="22.5" customHeight="1" thickTop="1" thickBot="1" x14ac:dyDescent="0.3">
      <c r="A803" s="14"/>
      <c r="B803" s="74"/>
      <c r="C803" s="74"/>
      <c r="D803" s="74"/>
      <c r="E803" s="74"/>
      <c r="F803" s="74"/>
      <c r="G803" s="74"/>
      <c r="H803" s="74"/>
      <c r="I803" s="74"/>
      <c r="J803" s="74"/>
      <c r="K803" s="71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75"/>
      <c r="W803" s="83"/>
      <c r="X803" s="173"/>
      <c r="Y803" s="88"/>
    </row>
    <row r="804" spans="1:25" s="1" customFormat="1" ht="22.5" customHeight="1" thickTop="1" thickBot="1" x14ac:dyDescent="0.3">
      <c r="A804" s="14"/>
      <c r="B804" s="74"/>
      <c r="C804" s="74"/>
      <c r="D804" s="74"/>
      <c r="E804" s="74"/>
      <c r="F804" s="74"/>
      <c r="G804" s="74"/>
      <c r="H804" s="74"/>
      <c r="I804" s="74"/>
      <c r="J804" s="74"/>
      <c r="K804" s="71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75"/>
      <c r="W804" s="83"/>
      <c r="X804" s="173"/>
      <c r="Y804" s="88"/>
    </row>
    <row r="805" spans="1:25" s="1" customFormat="1" ht="22.5" customHeight="1" thickTop="1" thickBot="1" x14ac:dyDescent="0.3">
      <c r="A805" s="14"/>
      <c r="B805" s="74"/>
      <c r="C805" s="74"/>
      <c r="D805" s="74"/>
      <c r="E805" s="74"/>
      <c r="F805" s="74"/>
      <c r="G805" s="74"/>
      <c r="H805" s="74"/>
      <c r="I805" s="74"/>
      <c r="J805" s="74"/>
      <c r="K805" s="71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75"/>
      <c r="W805" s="83"/>
      <c r="X805" s="173"/>
      <c r="Y805" s="88"/>
    </row>
    <row r="806" spans="1:25" s="1" customFormat="1" ht="22.5" customHeight="1" thickTop="1" thickBot="1" x14ac:dyDescent="0.3">
      <c r="A806" s="14"/>
      <c r="B806" s="74"/>
      <c r="C806" s="74"/>
      <c r="D806" s="74"/>
      <c r="E806" s="74"/>
      <c r="F806" s="74"/>
      <c r="G806" s="74"/>
      <c r="H806" s="74"/>
      <c r="I806" s="74"/>
      <c r="J806" s="74"/>
      <c r="K806" s="71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75"/>
      <c r="W806" s="83"/>
      <c r="X806" s="173"/>
      <c r="Y806" s="88"/>
    </row>
    <row r="807" spans="1:25" s="1" customFormat="1" ht="22.5" customHeight="1" thickTop="1" thickBot="1" x14ac:dyDescent="0.3">
      <c r="A807" s="14"/>
      <c r="B807" s="74"/>
      <c r="C807" s="74"/>
      <c r="D807" s="74"/>
      <c r="E807" s="74"/>
      <c r="F807" s="74"/>
      <c r="G807" s="74"/>
      <c r="H807" s="74"/>
      <c r="I807" s="74"/>
      <c r="J807" s="74"/>
      <c r="K807" s="71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75"/>
      <c r="W807" s="83"/>
      <c r="X807" s="173"/>
      <c r="Y807" s="88"/>
    </row>
    <row r="808" spans="1:25" s="1" customFormat="1" ht="22.5" customHeight="1" thickTop="1" thickBot="1" x14ac:dyDescent="0.3">
      <c r="A808" s="14"/>
      <c r="B808" s="74"/>
      <c r="C808" s="74"/>
      <c r="D808" s="74"/>
      <c r="E808" s="74"/>
      <c r="F808" s="74"/>
      <c r="G808" s="74"/>
      <c r="H808" s="74"/>
      <c r="I808" s="74"/>
      <c r="J808" s="74"/>
      <c r="K808" s="71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75"/>
      <c r="W808" s="83"/>
      <c r="X808" s="173"/>
      <c r="Y808" s="88"/>
    </row>
    <row r="809" spans="1:25" s="1" customFormat="1" ht="22.5" customHeight="1" thickTop="1" thickBot="1" x14ac:dyDescent="0.3">
      <c r="A809" s="14"/>
      <c r="B809" s="74"/>
      <c r="C809" s="74"/>
      <c r="D809" s="74"/>
      <c r="E809" s="74"/>
      <c r="F809" s="74"/>
      <c r="G809" s="74"/>
      <c r="H809" s="74"/>
      <c r="I809" s="74"/>
      <c r="J809" s="74"/>
      <c r="K809" s="71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75"/>
      <c r="W809" s="83"/>
      <c r="X809" s="173"/>
      <c r="Y809" s="88"/>
    </row>
    <row r="810" spans="1:25" s="1" customFormat="1" ht="22.5" customHeight="1" thickTop="1" thickBot="1" x14ac:dyDescent="0.3">
      <c r="A810" s="14"/>
      <c r="B810" s="74"/>
      <c r="C810" s="74"/>
      <c r="D810" s="74"/>
      <c r="E810" s="74"/>
      <c r="F810" s="74"/>
      <c r="G810" s="74"/>
      <c r="H810" s="74"/>
      <c r="I810" s="74"/>
      <c r="J810" s="74"/>
      <c r="K810" s="71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75"/>
      <c r="W810" s="83"/>
      <c r="X810" s="173"/>
      <c r="Y810" s="88"/>
    </row>
    <row r="811" spans="1:25" s="1" customFormat="1" ht="22.5" customHeight="1" thickTop="1" thickBot="1" x14ac:dyDescent="0.3">
      <c r="A811" s="14"/>
      <c r="B811" s="74"/>
      <c r="C811" s="74"/>
      <c r="D811" s="74"/>
      <c r="E811" s="74"/>
      <c r="F811" s="74"/>
      <c r="G811" s="74"/>
      <c r="H811" s="83"/>
      <c r="I811" s="83"/>
      <c r="J811" s="83"/>
      <c r="K811" s="70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75"/>
      <c r="W811" s="83"/>
      <c r="X811" s="173"/>
      <c r="Y811" s="88"/>
    </row>
    <row r="812" spans="1:25" s="1" customFormat="1" ht="22.5" customHeight="1" thickTop="1" thickBot="1" x14ac:dyDescent="0.3">
      <c r="A812" s="14"/>
      <c r="B812" s="74"/>
      <c r="C812" s="74"/>
      <c r="D812" s="74"/>
      <c r="E812" s="74"/>
      <c r="F812" s="74"/>
      <c r="G812" s="74"/>
      <c r="H812" s="83"/>
      <c r="I812" s="83"/>
      <c r="J812" s="83"/>
      <c r="K812" s="70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75"/>
      <c r="W812" s="83"/>
      <c r="X812" s="173"/>
      <c r="Y812" s="88"/>
    </row>
    <row r="813" spans="1:25" s="1" customFormat="1" ht="22.5" customHeight="1" thickTop="1" thickBot="1" x14ac:dyDescent="0.3">
      <c r="A813" s="14"/>
      <c r="B813" s="74"/>
      <c r="C813" s="74"/>
      <c r="D813" s="74"/>
      <c r="E813" s="74"/>
      <c r="F813" s="74"/>
      <c r="G813" s="74"/>
      <c r="H813" s="83"/>
      <c r="I813" s="83"/>
      <c r="J813" s="83"/>
      <c r="K813" s="70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75"/>
      <c r="W813" s="13"/>
      <c r="X813" s="173"/>
      <c r="Y813" s="88"/>
    </row>
    <row r="814" spans="1:25" s="1" customFormat="1" ht="22.5" customHeight="1" thickTop="1" thickBot="1" x14ac:dyDescent="0.3">
      <c r="A814" s="14"/>
      <c r="B814" s="74"/>
      <c r="C814" s="74"/>
      <c r="D814" s="74"/>
      <c r="E814" s="74"/>
      <c r="F814" s="74"/>
      <c r="G814" s="74"/>
      <c r="H814" s="74"/>
      <c r="I814" s="74"/>
      <c r="J814" s="74"/>
      <c r="K814" s="71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75"/>
      <c r="W814" s="13"/>
      <c r="X814" s="173"/>
      <c r="Y814" s="88"/>
    </row>
    <row r="815" spans="1:25" s="1" customFormat="1" ht="22.5" customHeight="1" thickTop="1" thickBot="1" x14ac:dyDescent="0.3">
      <c r="A815" s="14"/>
      <c r="B815" s="74"/>
      <c r="C815" s="74"/>
      <c r="D815" s="74"/>
      <c r="E815" s="74"/>
      <c r="F815" s="74"/>
      <c r="G815" s="74"/>
      <c r="H815" s="74"/>
      <c r="I815" s="74"/>
      <c r="J815" s="74"/>
      <c r="K815" s="71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75"/>
      <c r="W815" s="13"/>
      <c r="X815" s="173"/>
      <c r="Y815" s="88"/>
    </row>
    <row r="816" spans="1:25" s="1" customFormat="1" ht="22.5" customHeight="1" thickTop="1" thickBot="1" x14ac:dyDescent="0.3">
      <c r="A816" s="14"/>
      <c r="B816" s="74"/>
      <c r="C816" s="74"/>
      <c r="D816" s="74"/>
      <c r="E816" s="74"/>
      <c r="F816" s="74"/>
      <c r="G816" s="74"/>
      <c r="H816" s="74"/>
      <c r="I816" s="74"/>
      <c r="J816" s="74"/>
      <c r="K816" s="71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75"/>
      <c r="W816" s="13"/>
      <c r="X816" s="173"/>
      <c r="Y816" s="88"/>
    </row>
    <row r="817" spans="1:25" s="1" customFormat="1" ht="22.5" customHeight="1" thickTop="1" thickBot="1" x14ac:dyDescent="0.3">
      <c r="A817" s="14"/>
      <c r="B817" s="74"/>
      <c r="C817" s="74"/>
      <c r="D817" s="74"/>
      <c r="E817" s="74"/>
      <c r="F817" s="74"/>
      <c r="G817" s="74"/>
      <c r="H817" s="74"/>
      <c r="I817" s="74"/>
      <c r="J817" s="74"/>
      <c r="K817" s="71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75"/>
      <c r="W817" s="13"/>
      <c r="X817" s="173"/>
      <c r="Y817" s="88"/>
    </row>
    <row r="818" spans="1:25" s="1" customFormat="1" ht="22.5" customHeight="1" thickTop="1" thickBot="1" x14ac:dyDescent="0.3">
      <c r="A818" s="14"/>
      <c r="B818" s="74"/>
      <c r="C818" s="74"/>
      <c r="D818" s="74"/>
      <c r="E818" s="74"/>
      <c r="F818" s="74"/>
      <c r="G818" s="74"/>
      <c r="H818" s="74"/>
      <c r="I818" s="74"/>
      <c r="J818" s="74"/>
      <c r="K818" s="71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75"/>
      <c r="W818" s="13"/>
      <c r="X818" s="173"/>
      <c r="Y818" s="88"/>
    </row>
    <row r="819" spans="1:25" s="1" customFormat="1" ht="22.5" customHeight="1" thickTop="1" thickBot="1" x14ac:dyDescent="0.3">
      <c r="A819" s="14"/>
      <c r="B819" s="74"/>
      <c r="C819" s="74"/>
      <c r="D819" s="74"/>
      <c r="E819" s="74"/>
      <c r="F819" s="74"/>
      <c r="G819" s="74"/>
      <c r="H819" s="74"/>
      <c r="I819" s="74"/>
      <c r="J819" s="74"/>
      <c r="K819" s="71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75"/>
      <c r="W819" s="13"/>
      <c r="X819" s="173"/>
      <c r="Y819" s="88"/>
    </row>
    <row r="820" spans="1:25" s="1" customFormat="1" ht="22.5" customHeight="1" thickTop="1" thickBot="1" x14ac:dyDescent="0.3">
      <c r="A820" s="14"/>
      <c r="B820" s="74"/>
      <c r="C820" s="74"/>
      <c r="D820" s="74"/>
      <c r="E820" s="74"/>
      <c r="F820" s="74"/>
      <c r="G820" s="74"/>
      <c r="H820" s="74"/>
      <c r="I820" s="74"/>
      <c r="J820" s="74"/>
      <c r="K820" s="71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75"/>
      <c r="W820" s="13"/>
      <c r="X820" s="173"/>
      <c r="Y820" s="88"/>
    </row>
    <row r="821" spans="1:25" s="1" customFormat="1" ht="22.5" customHeight="1" thickTop="1" thickBot="1" x14ac:dyDescent="0.3">
      <c r="A821" s="14"/>
      <c r="B821" s="74"/>
      <c r="C821" s="74"/>
      <c r="D821" s="74"/>
      <c r="E821" s="74"/>
      <c r="F821" s="74"/>
      <c r="G821" s="74"/>
      <c r="H821" s="74"/>
      <c r="I821" s="74"/>
      <c r="J821" s="74"/>
      <c r="K821" s="71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75"/>
      <c r="W821" s="13"/>
      <c r="X821" s="173"/>
      <c r="Y821" s="88"/>
    </row>
    <row r="822" spans="1:25" s="1" customFormat="1" ht="22.5" customHeight="1" thickTop="1" thickBot="1" x14ac:dyDescent="0.3">
      <c r="A822" s="14"/>
      <c r="B822" s="74"/>
      <c r="C822" s="74"/>
      <c r="D822" s="74"/>
      <c r="E822" s="74"/>
      <c r="F822" s="74"/>
      <c r="G822" s="74"/>
      <c r="H822" s="74"/>
      <c r="I822" s="74"/>
      <c r="J822" s="74"/>
      <c r="K822" s="71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75"/>
      <c r="W822" s="13"/>
      <c r="X822" s="173"/>
      <c r="Y822" s="88"/>
    </row>
    <row r="823" spans="1:25" s="1" customFormat="1" ht="22.5" customHeight="1" thickTop="1" thickBot="1" x14ac:dyDescent="0.3">
      <c r="A823" s="14"/>
      <c r="B823" s="74"/>
      <c r="C823" s="74"/>
      <c r="D823" s="74"/>
      <c r="E823" s="74"/>
      <c r="F823" s="74"/>
      <c r="G823" s="74"/>
      <c r="H823" s="74"/>
      <c r="I823" s="74"/>
      <c r="J823" s="74"/>
      <c r="K823" s="71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75"/>
      <c r="W823" s="13"/>
      <c r="X823" s="173"/>
      <c r="Y823" s="88"/>
    </row>
    <row r="824" spans="1:25" s="1" customFormat="1" ht="22.5" customHeight="1" thickTop="1" thickBot="1" x14ac:dyDescent="0.3">
      <c r="A824" s="14"/>
      <c r="B824" s="74"/>
      <c r="C824" s="74"/>
      <c r="D824" s="74"/>
      <c r="E824" s="74"/>
      <c r="F824" s="74"/>
      <c r="G824" s="74"/>
      <c r="H824" s="74"/>
      <c r="I824" s="74"/>
      <c r="J824" s="74"/>
      <c r="K824" s="71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75"/>
      <c r="W824" s="13"/>
      <c r="X824" s="173"/>
      <c r="Y824" s="88"/>
    </row>
    <row r="825" spans="1:25" s="1" customFormat="1" ht="22.5" customHeight="1" thickTop="1" thickBot="1" x14ac:dyDescent="0.3">
      <c r="A825" s="14"/>
      <c r="B825" s="74"/>
      <c r="C825" s="74"/>
      <c r="D825" s="74"/>
      <c r="E825" s="74"/>
      <c r="F825" s="74"/>
      <c r="G825" s="74"/>
      <c r="H825" s="83"/>
      <c r="I825" s="83"/>
      <c r="J825" s="83"/>
      <c r="K825" s="70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75"/>
      <c r="W825" s="83"/>
      <c r="X825" s="173"/>
      <c r="Y825" s="88"/>
    </row>
    <row r="826" spans="1:25" ht="22.5" customHeight="1" thickTop="1" thickBot="1" x14ac:dyDescent="0.3">
      <c r="A826" s="14"/>
      <c r="B826" s="74"/>
      <c r="C826" s="74"/>
      <c r="D826" s="74"/>
      <c r="E826" s="74"/>
      <c r="F826" s="74"/>
      <c r="G826" s="74"/>
      <c r="H826" s="74"/>
      <c r="I826" s="74"/>
      <c r="J826" s="74"/>
      <c r="K826" s="71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76"/>
      <c r="W826" s="74"/>
      <c r="X826" s="173"/>
      <c r="Y826" s="88"/>
    </row>
    <row r="827" spans="1:25" ht="22.5" customHeight="1" thickTop="1" thickBot="1" x14ac:dyDescent="0.3">
      <c r="A827" s="14"/>
      <c r="B827" s="74"/>
      <c r="C827" s="74"/>
      <c r="D827" s="74"/>
      <c r="E827" s="74"/>
      <c r="F827" s="74"/>
      <c r="G827" s="74"/>
      <c r="H827" s="74"/>
      <c r="I827" s="74"/>
      <c r="J827" s="74"/>
      <c r="K827" s="71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76"/>
      <c r="W827" s="74"/>
      <c r="X827" s="173"/>
      <c r="Y827" s="88"/>
    </row>
    <row r="828" spans="1:25" ht="22.5" customHeight="1" thickTop="1" thickBot="1" x14ac:dyDescent="0.3">
      <c r="A828" s="14"/>
      <c r="B828" s="74"/>
      <c r="C828" s="74"/>
      <c r="D828" s="74"/>
      <c r="E828" s="74"/>
      <c r="F828" s="74"/>
      <c r="G828" s="74"/>
      <c r="H828" s="74"/>
      <c r="I828" s="74"/>
      <c r="J828" s="74"/>
      <c r="K828" s="71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76"/>
      <c r="W828" s="74"/>
      <c r="X828" s="173"/>
      <c r="Y828" s="88"/>
    </row>
    <row r="829" spans="1:25" ht="22.5" customHeight="1" thickTop="1" thickBot="1" x14ac:dyDescent="0.3">
      <c r="A829" s="14"/>
      <c r="B829" s="74"/>
      <c r="C829" s="74"/>
      <c r="D829" s="74"/>
      <c r="E829" s="74"/>
      <c r="F829" s="74"/>
      <c r="G829" s="74"/>
      <c r="H829" s="74"/>
      <c r="I829" s="74"/>
      <c r="J829" s="74"/>
      <c r="K829" s="71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76"/>
      <c r="W829" s="74"/>
      <c r="X829" s="173"/>
      <c r="Y829" s="88"/>
    </row>
    <row r="830" spans="1:25" ht="22.5" customHeight="1" thickTop="1" thickBot="1" x14ac:dyDescent="0.3">
      <c r="A830" s="14"/>
      <c r="B830" s="74"/>
      <c r="C830" s="74"/>
      <c r="D830" s="74"/>
      <c r="E830" s="74"/>
      <c r="F830" s="74"/>
      <c r="G830" s="74"/>
      <c r="H830" s="74"/>
      <c r="I830" s="74"/>
      <c r="J830" s="74"/>
      <c r="K830" s="71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76"/>
      <c r="W830" s="74"/>
      <c r="X830" s="173"/>
      <c r="Y830" s="88"/>
    </row>
    <row r="831" spans="1:25" ht="22.5" customHeight="1" thickTop="1" thickBot="1" x14ac:dyDescent="0.3">
      <c r="A831" s="14"/>
      <c r="B831" s="74"/>
      <c r="C831" s="74"/>
      <c r="D831" s="74"/>
      <c r="E831" s="74"/>
      <c r="F831" s="74"/>
      <c r="G831" s="74"/>
      <c r="H831" s="74"/>
      <c r="I831" s="74"/>
      <c r="J831" s="74"/>
      <c r="K831" s="71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76"/>
      <c r="W831" s="74"/>
      <c r="X831" s="173"/>
      <c r="Y831" s="88"/>
    </row>
    <row r="832" spans="1:25" ht="22.5" customHeight="1" thickTop="1" thickBot="1" x14ac:dyDescent="0.3">
      <c r="A832" s="14"/>
      <c r="B832" s="74"/>
      <c r="C832" s="74"/>
      <c r="D832" s="74"/>
      <c r="E832" s="74"/>
      <c r="F832" s="74"/>
      <c r="G832" s="74"/>
      <c r="H832" s="74"/>
      <c r="I832" s="74"/>
      <c r="J832" s="74"/>
      <c r="K832" s="71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76"/>
      <c r="W832" s="74"/>
      <c r="X832" s="173"/>
      <c r="Y832" s="88"/>
    </row>
    <row r="833" spans="1:25" ht="22.5" customHeight="1" thickTop="1" thickBot="1" x14ac:dyDescent="0.3">
      <c r="A833" s="14"/>
      <c r="B833" s="74"/>
      <c r="C833" s="74"/>
      <c r="D833" s="74"/>
      <c r="E833" s="74"/>
      <c r="F833" s="74"/>
      <c r="G833" s="74"/>
      <c r="H833" s="74"/>
      <c r="I833" s="74"/>
      <c r="J833" s="74"/>
      <c r="K833" s="71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76"/>
      <c r="W833" s="74"/>
      <c r="X833" s="173"/>
      <c r="Y833" s="88"/>
    </row>
    <row r="834" spans="1:25" ht="22.5" customHeight="1" thickTop="1" thickBot="1" x14ac:dyDescent="0.3">
      <c r="A834" s="14"/>
      <c r="B834" s="74"/>
      <c r="C834" s="74"/>
      <c r="D834" s="74"/>
      <c r="E834" s="74"/>
      <c r="F834" s="74"/>
      <c r="G834" s="74"/>
      <c r="H834" s="74"/>
      <c r="I834" s="74"/>
      <c r="J834" s="74"/>
      <c r="K834" s="71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76"/>
      <c r="W834" s="74"/>
      <c r="X834" s="173"/>
      <c r="Y834" s="88"/>
    </row>
    <row r="835" spans="1:25" ht="22.5" customHeight="1" thickTop="1" thickBot="1" x14ac:dyDescent="0.3">
      <c r="A835" s="14"/>
      <c r="B835" s="74"/>
      <c r="C835" s="74"/>
      <c r="D835" s="74"/>
      <c r="E835" s="74"/>
      <c r="F835" s="74"/>
      <c r="G835" s="74"/>
      <c r="H835" s="74"/>
      <c r="I835" s="74"/>
      <c r="J835" s="74"/>
      <c r="K835" s="71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76"/>
      <c r="W835" s="74"/>
      <c r="X835" s="173"/>
      <c r="Y835" s="88"/>
    </row>
    <row r="836" spans="1:25" ht="22.5" customHeight="1" thickTop="1" thickBot="1" x14ac:dyDescent="0.3">
      <c r="A836" s="14"/>
      <c r="B836" s="74"/>
      <c r="C836" s="74"/>
      <c r="D836" s="74"/>
      <c r="E836" s="74"/>
      <c r="F836" s="74"/>
      <c r="G836" s="74"/>
      <c r="H836" s="74"/>
      <c r="I836" s="74"/>
      <c r="J836" s="74"/>
      <c r="K836" s="71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76"/>
      <c r="W836" s="74"/>
      <c r="X836" s="173"/>
      <c r="Y836" s="88"/>
    </row>
    <row r="837" spans="1:25" s="1" customFormat="1" ht="22.5" customHeight="1" thickTop="1" thickBot="1" x14ac:dyDescent="0.3">
      <c r="A837" s="14"/>
      <c r="B837" s="74"/>
      <c r="C837" s="74"/>
      <c r="D837" s="74"/>
      <c r="E837" s="74"/>
      <c r="F837" s="74"/>
      <c r="G837" s="74"/>
      <c r="H837" s="83"/>
      <c r="I837" s="83"/>
      <c r="J837" s="83"/>
      <c r="K837" s="70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75"/>
      <c r="W837" s="13"/>
      <c r="X837" s="173"/>
      <c r="Y837" s="88"/>
    </row>
    <row r="838" spans="1:25" ht="22.5" customHeight="1" thickTop="1" thickBot="1" x14ac:dyDescent="0.3">
      <c r="A838" s="14"/>
      <c r="B838" s="74"/>
      <c r="C838" s="74"/>
      <c r="D838" s="74"/>
      <c r="E838" s="74"/>
      <c r="F838" s="74"/>
      <c r="G838" s="74"/>
      <c r="H838" s="74"/>
      <c r="I838" s="74"/>
      <c r="J838" s="74"/>
      <c r="K838" s="71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76"/>
      <c r="W838" s="14"/>
      <c r="X838" s="173"/>
      <c r="Y838" s="88"/>
    </row>
    <row r="839" spans="1:25" ht="22.5" customHeight="1" thickTop="1" thickBot="1" x14ac:dyDescent="0.3">
      <c r="A839" s="14"/>
      <c r="B839" s="74"/>
      <c r="C839" s="74"/>
      <c r="D839" s="74"/>
      <c r="E839" s="74"/>
      <c r="F839" s="74"/>
      <c r="G839" s="74"/>
      <c r="H839" s="74"/>
      <c r="I839" s="74"/>
      <c r="J839" s="74"/>
      <c r="K839" s="71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76"/>
      <c r="W839" s="14"/>
      <c r="X839" s="173"/>
      <c r="Y839" s="88"/>
    </row>
    <row r="840" spans="1:25" ht="22.5" customHeight="1" thickTop="1" thickBot="1" x14ac:dyDescent="0.3">
      <c r="A840" s="14"/>
      <c r="B840" s="74"/>
      <c r="C840" s="74"/>
      <c r="D840" s="74"/>
      <c r="E840" s="74"/>
      <c r="F840" s="74"/>
      <c r="G840" s="74"/>
      <c r="H840" s="74"/>
      <c r="I840" s="74"/>
      <c r="J840" s="74"/>
      <c r="K840" s="71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76"/>
      <c r="W840" s="14"/>
      <c r="X840" s="173"/>
      <c r="Y840" s="88"/>
    </row>
    <row r="841" spans="1:25" ht="22.5" customHeight="1" thickTop="1" thickBot="1" x14ac:dyDescent="0.3">
      <c r="A841" s="14"/>
      <c r="B841" s="74"/>
      <c r="C841" s="74"/>
      <c r="D841" s="74"/>
      <c r="E841" s="74"/>
      <c r="F841" s="74"/>
      <c r="G841" s="74"/>
      <c r="H841" s="74"/>
      <c r="I841" s="74"/>
      <c r="J841" s="74"/>
      <c r="K841" s="71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76"/>
      <c r="W841" s="14"/>
      <c r="X841" s="173"/>
      <c r="Y841" s="88"/>
    </row>
    <row r="842" spans="1:25" ht="22.5" customHeight="1" thickTop="1" thickBot="1" x14ac:dyDescent="0.3">
      <c r="A842" s="14"/>
      <c r="B842" s="74"/>
      <c r="C842" s="74"/>
      <c r="D842" s="74"/>
      <c r="E842" s="74"/>
      <c r="F842" s="74"/>
      <c r="G842" s="74"/>
      <c r="H842" s="74"/>
      <c r="I842" s="74"/>
      <c r="J842" s="74"/>
      <c r="K842" s="71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76"/>
      <c r="W842" s="14"/>
      <c r="X842" s="173"/>
      <c r="Y842" s="88"/>
    </row>
    <row r="843" spans="1:25" ht="22.5" customHeight="1" thickTop="1" thickBot="1" x14ac:dyDescent="0.3">
      <c r="A843" s="14"/>
      <c r="B843" s="74"/>
      <c r="C843" s="74"/>
      <c r="D843" s="74"/>
      <c r="E843" s="74"/>
      <c r="F843" s="74"/>
      <c r="G843" s="74"/>
      <c r="H843" s="74"/>
      <c r="I843" s="74"/>
      <c r="J843" s="74"/>
      <c r="K843" s="71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76"/>
      <c r="W843" s="14"/>
      <c r="X843" s="173"/>
      <c r="Y843" s="88"/>
    </row>
    <row r="844" spans="1:25" ht="22.5" customHeight="1" thickTop="1" thickBot="1" x14ac:dyDescent="0.3">
      <c r="A844" s="14"/>
      <c r="B844" s="74"/>
      <c r="C844" s="74"/>
      <c r="D844" s="74"/>
      <c r="E844" s="74"/>
      <c r="F844" s="74"/>
      <c r="G844" s="74"/>
      <c r="H844" s="74"/>
      <c r="I844" s="74"/>
      <c r="J844" s="74"/>
      <c r="K844" s="71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76"/>
      <c r="W844" s="14"/>
      <c r="X844" s="173"/>
      <c r="Y844" s="88"/>
    </row>
    <row r="845" spans="1:25" ht="22.5" customHeight="1" thickTop="1" thickBot="1" x14ac:dyDescent="0.3">
      <c r="A845" s="14"/>
      <c r="B845" s="74"/>
      <c r="C845" s="74"/>
      <c r="D845" s="74"/>
      <c r="E845" s="74"/>
      <c r="F845" s="74"/>
      <c r="G845" s="74"/>
      <c r="H845" s="74"/>
      <c r="I845" s="74"/>
      <c r="J845" s="74"/>
      <c r="K845" s="71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76"/>
      <c r="W845" s="14"/>
      <c r="X845" s="173"/>
      <c r="Y845" s="88"/>
    </row>
    <row r="846" spans="1:25" ht="22.5" customHeight="1" thickTop="1" thickBot="1" x14ac:dyDescent="0.3">
      <c r="A846" s="14"/>
      <c r="B846" s="74"/>
      <c r="C846" s="74"/>
      <c r="D846" s="74"/>
      <c r="E846" s="74"/>
      <c r="F846" s="74"/>
      <c r="G846" s="74"/>
      <c r="H846" s="74"/>
      <c r="I846" s="74"/>
      <c r="J846" s="74"/>
      <c r="K846" s="71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76"/>
      <c r="W846" s="14"/>
      <c r="X846" s="173"/>
      <c r="Y846" s="88"/>
    </row>
    <row r="847" spans="1:25" ht="22.5" customHeight="1" thickTop="1" thickBot="1" x14ac:dyDescent="0.3">
      <c r="A847" s="14"/>
      <c r="B847" s="74"/>
      <c r="C847" s="74"/>
      <c r="D847" s="74"/>
      <c r="E847" s="74"/>
      <c r="F847" s="74"/>
      <c r="G847" s="74"/>
      <c r="H847" s="74"/>
      <c r="I847" s="74"/>
      <c r="J847" s="74"/>
      <c r="K847" s="71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76"/>
      <c r="W847" s="14"/>
      <c r="X847" s="173"/>
      <c r="Y847" s="88"/>
    </row>
    <row r="848" spans="1:25" ht="22.5" customHeight="1" thickTop="1" thickBot="1" x14ac:dyDescent="0.3">
      <c r="A848" s="14"/>
      <c r="B848" s="74"/>
      <c r="C848" s="74"/>
      <c r="D848" s="74"/>
      <c r="E848" s="74"/>
      <c r="F848" s="74"/>
      <c r="G848" s="74"/>
      <c r="H848" s="74"/>
      <c r="I848" s="74"/>
      <c r="J848" s="74"/>
      <c r="K848" s="71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76"/>
      <c r="W848" s="14"/>
      <c r="X848" s="173"/>
      <c r="Y848" s="88"/>
    </row>
    <row r="849" spans="1:25" s="1" customFormat="1" ht="22.5" customHeight="1" thickTop="1" thickBot="1" x14ac:dyDescent="0.3">
      <c r="A849" s="14"/>
      <c r="B849" s="74"/>
      <c r="C849" s="74"/>
      <c r="D849" s="74"/>
      <c r="E849" s="74"/>
      <c r="F849" s="74"/>
      <c r="G849" s="74"/>
      <c r="H849" s="74"/>
      <c r="I849" s="74"/>
      <c r="J849" s="74"/>
      <c r="K849" s="71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75"/>
      <c r="W849" s="13"/>
      <c r="X849" s="173"/>
      <c r="Y849" s="88"/>
    </row>
    <row r="850" spans="1:25" s="1" customFormat="1" ht="22.5" customHeight="1" thickTop="1" thickBot="1" x14ac:dyDescent="0.3">
      <c r="A850" s="14"/>
      <c r="B850" s="74"/>
      <c r="C850" s="74"/>
      <c r="D850" s="74"/>
      <c r="E850" s="74"/>
      <c r="F850" s="74"/>
      <c r="G850" s="74"/>
      <c r="H850" s="74"/>
      <c r="I850" s="74"/>
      <c r="J850" s="74"/>
      <c r="K850" s="71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75"/>
      <c r="W850" s="13"/>
      <c r="X850" s="173"/>
      <c r="Y850" s="88"/>
    </row>
    <row r="851" spans="1:25" s="1" customFormat="1" ht="22.5" customHeight="1" thickTop="1" thickBot="1" x14ac:dyDescent="0.3">
      <c r="A851" s="14"/>
      <c r="B851" s="74"/>
      <c r="C851" s="74"/>
      <c r="D851" s="74"/>
      <c r="E851" s="74"/>
      <c r="F851" s="74"/>
      <c r="G851" s="74"/>
      <c r="H851" s="74"/>
      <c r="I851" s="74"/>
      <c r="J851" s="74"/>
      <c r="K851" s="71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75"/>
      <c r="W851" s="13"/>
      <c r="X851" s="173"/>
      <c r="Y851" s="88"/>
    </row>
    <row r="852" spans="1:25" s="1" customFormat="1" ht="22.5" customHeight="1" thickTop="1" thickBot="1" x14ac:dyDescent="0.3">
      <c r="A852" s="14"/>
      <c r="B852" s="74"/>
      <c r="C852" s="74"/>
      <c r="D852" s="74"/>
      <c r="E852" s="74"/>
      <c r="F852" s="74"/>
      <c r="G852" s="74"/>
      <c r="H852" s="74"/>
      <c r="I852" s="74"/>
      <c r="J852" s="74"/>
      <c r="K852" s="71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75"/>
      <c r="W852" s="13"/>
      <c r="X852" s="173"/>
      <c r="Y852" s="88"/>
    </row>
    <row r="853" spans="1:25" s="1" customFormat="1" ht="22.5" customHeight="1" thickTop="1" thickBot="1" x14ac:dyDescent="0.3">
      <c r="A853" s="14"/>
      <c r="B853" s="74"/>
      <c r="C853" s="74"/>
      <c r="D853" s="74"/>
      <c r="E853" s="74"/>
      <c r="F853" s="74"/>
      <c r="G853" s="74"/>
      <c r="H853" s="74"/>
      <c r="I853" s="74"/>
      <c r="J853" s="74"/>
      <c r="K853" s="71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75"/>
      <c r="W853" s="13"/>
      <c r="X853" s="173"/>
      <c r="Y853" s="88"/>
    </row>
    <row r="854" spans="1:25" s="1" customFormat="1" ht="22.5" customHeight="1" thickTop="1" thickBot="1" x14ac:dyDescent="0.3">
      <c r="A854" s="14"/>
      <c r="B854" s="74"/>
      <c r="C854" s="74"/>
      <c r="D854" s="74"/>
      <c r="E854" s="74"/>
      <c r="F854" s="74"/>
      <c r="G854" s="74"/>
      <c r="H854" s="74"/>
      <c r="I854" s="74"/>
      <c r="J854" s="74"/>
      <c r="K854" s="71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75"/>
      <c r="W854" s="13"/>
      <c r="X854" s="173"/>
      <c r="Y854" s="88"/>
    </row>
    <row r="855" spans="1:25" s="1" customFormat="1" ht="22.5" customHeight="1" thickTop="1" thickBot="1" x14ac:dyDescent="0.3">
      <c r="A855" s="14"/>
      <c r="B855" s="74"/>
      <c r="C855" s="74"/>
      <c r="D855" s="74"/>
      <c r="E855" s="74"/>
      <c r="F855" s="74"/>
      <c r="G855" s="74"/>
      <c r="H855" s="74"/>
      <c r="I855" s="74"/>
      <c r="J855" s="74"/>
      <c r="K855" s="71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75"/>
      <c r="W855" s="13"/>
      <c r="X855" s="173"/>
      <c r="Y855" s="88"/>
    </row>
    <row r="856" spans="1:25" s="1" customFormat="1" ht="22.5" customHeight="1" thickTop="1" thickBot="1" x14ac:dyDescent="0.3">
      <c r="A856" s="14"/>
      <c r="B856" s="74"/>
      <c r="C856" s="74"/>
      <c r="D856" s="74"/>
      <c r="E856" s="74"/>
      <c r="F856" s="74"/>
      <c r="G856" s="74"/>
      <c r="H856" s="74"/>
      <c r="I856" s="74"/>
      <c r="J856" s="74"/>
      <c r="K856" s="71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75"/>
      <c r="W856" s="13"/>
      <c r="X856" s="173"/>
      <c r="Y856" s="88"/>
    </row>
    <row r="857" spans="1:25" s="1" customFormat="1" ht="22.5" customHeight="1" thickTop="1" thickBot="1" x14ac:dyDescent="0.3">
      <c r="A857" s="14"/>
      <c r="B857" s="74"/>
      <c r="C857" s="74"/>
      <c r="D857" s="74"/>
      <c r="E857" s="74"/>
      <c r="F857" s="74"/>
      <c r="G857" s="74"/>
      <c r="H857" s="74"/>
      <c r="I857" s="74"/>
      <c r="J857" s="74"/>
      <c r="K857" s="71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75"/>
      <c r="W857" s="13"/>
      <c r="X857" s="173"/>
      <c r="Y857" s="88"/>
    </row>
    <row r="858" spans="1:25" s="1" customFormat="1" ht="22.5" customHeight="1" thickTop="1" thickBot="1" x14ac:dyDescent="0.3">
      <c r="A858" s="14"/>
      <c r="B858" s="74"/>
      <c r="C858" s="74"/>
      <c r="D858" s="74"/>
      <c r="E858" s="74"/>
      <c r="F858" s="74"/>
      <c r="G858" s="74"/>
      <c r="H858" s="74"/>
      <c r="I858" s="74"/>
      <c r="J858" s="74"/>
      <c r="K858" s="71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75"/>
      <c r="W858" s="13"/>
      <c r="X858" s="173"/>
      <c r="Y858" s="88"/>
    </row>
    <row r="859" spans="1:25" s="1" customFormat="1" ht="22.5" customHeight="1" thickTop="1" thickBot="1" x14ac:dyDescent="0.3">
      <c r="A859" s="14"/>
      <c r="B859" s="74"/>
      <c r="C859" s="74"/>
      <c r="D859" s="74"/>
      <c r="E859" s="74"/>
      <c r="F859" s="74"/>
      <c r="G859" s="74"/>
      <c r="H859" s="74"/>
      <c r="I859" s="74"/>
      <c r="J859" s="74"/>
      <c r="K859" s="71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75"/>
      <c r="W859" s="13"/>
      <c r="X859" s="173"/>
      <c r="Y859" s="88"/>
    </row>
    <row r="860" spans="1:25" s="1" customFormat="1" ht="22.5" customHeight="1" thickTop="1" thickBot="1" x14ac:dyDescent="0.3">
      <c r="A860" s="14"/>
      <c r="B860" s="74"/>
      <c r="C860" s="74"/>
      <c r="D860" s="74"/>
      <c r="E860" s="74"/>
      <c r="F860" s="74"/>
      <c r="G860" s="74"/>
      <c r="H860" s="74"/>
      <c r="I860" s="74"/>
      <c r="J860" s="74"/>
      <c r="K860" s="71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75"/>
      <c r="W860" s="13"/>
      <c r="X860" s="173"/>
      <c r="Y860" s="88"/>
    </row>
    <row r="861" spans="1:25" ht="22.5" customHeight="1" thickTop="1" thickBot="1" x14ac:dyDescent="0.3">
      <c r="A861" s="14"/>
      <c r="B861" s="74"/>
      <c r="C861" s="74"/>
      <c r="D861" s="74"/>
      <c r="E861" s="74"/>
      <c r="F861" s="74"/>
      <c r="G861" s="74"/>
      <c r="H861" s="74"/>
      <c r="I861" s="74"/>
      <c r="J861" s="74"/>
      <c r="K861" s="71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76"/>
      <c r="W861" s="14"/>
      <c r="X861" s="173"/>
      <c r="Y861" s="88"/>
    </row>
    <row r="862" spans="1:25" ht="22.5" customHeight="1" thickTop="1" thickBot="1" x14ac:dyDescent="0.3">
      <c r="A862" s="14"/>
      <c r="B862" s="74"/>
      <c r="C862" s="74"/>
      <c r="D862" s="74"/>
      <c r="E862" s="74"/>
      <c r="F862" s="74"/>
      <c r="G862" s="74"/>
      <c r="H862" s="74"/>
      <c r="I862" s="74"/>
      <c r="J862" s="74"/>
      <c r="K862" s="71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76"/>
      <c r="W862" s="14"/>
      <c r="X862" s="173"/>
      <c r="Y862" s="88"/>
    </row>
    <row r="863" spans="1:25" ht="22.5" customHeight="1" thickTop="1" thickBot="1" x14ac:dyDescent="0.3">
      <c r="A863" s="14"/>
      <c r="B863" s="74"/>
      <c r="C863" s="74"/>
      <c r="D863" s="74"/>
      <c r="E863" s="74"/>
      <c r="F863" s="74"/>
      <c r="G863" s="74"/>
      <c r="H863" s="74"/>
      <c r="I863" s="74"/>
      <c r="J863" s="74"/>
      <c r="K863" s="71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76"/>
      <c r="W863" s="14"/>
      <c r="X863" s="173"/>
      <c r="Y863" s="88"/>
    </row>
    <row r="864" spans="1:25" ht="22.5" customHeight="1" thickTop="1" thickBot="1" x14ac:dyDescent="0.3">
      <c r="A864" s="14"/>
      <c r="B864" s="74"/>
      <c r="C864" s="74"/>
      <c r="D864" s="74"/>
      <c r="E864" s="74"/>
      <c r="F864" s="74"/>
      <c r="G864" s="74"/>
      <c r="H864" s="74"/>
      <c r="I864" s="74"/>
      <c r="J864" s="74"/>
      <c r="K864" s="71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76"/>
      <c r="W864" s="14"/>
      <c r="X864" s="173"/>
      <c r="Y864" s="88"/>
    </row>
    <row r="865" spans="1:25" ht="22.5" customHeight="1" thickTop="1" thickBot="1" x14ac:dyDescent="0.3">
      <c r="A865" s="14"/>
      <c r="B865" s="74"/>
      <c r="C865" s="74"/>
      <c r="D865" s="74"/>
      <c r="E865" s="74"/>
      <c r="F865" s="74"/>
      <c r="G865" s="74"/>
      <c r="H865" s="74"/>
      <c r="I865" s="74"/>
      <c r="J865" s="74"/>
      <c r="K865" s="71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76"/>
      <c r="W865" s="14"/>
      <c r="X865" s="173"/>
      <c r="Y865" s="88"/>
    </row>
    <row r="866" spans="1:25" ht="22.5" customHeight="1" thickTop="1" thickBot="1" x14ac:dyDescent="0.3">
      <c r="A866" s="14"/>
      <c r="B866" s="74"/>
      <c r="C866" s="74"/>
      <c r="D866" s="74"/>
      <c r="E866" s="74"/>
      <c r="F866" s="74"/>
      <c r="G866" s="74"/>
      <c r="H866" s="74"/>
      <c r="I866" s="74"/>
      <c r="J866" s="74"/>
      <c r="K866" s="71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76"/>
      <c r="W866" s="14"/>
      <c r="X866" s="173"/>
      <c r="Y866" s="88"/>
    </row>
    <row r="867" spans="1:25" ht="22.5" customHeight="1" thickTop="1" thickBot="1" x14ac:dyDescent="0.3">
      <c r="A867" s="14"/>
      <c r="B867" s="74"/>
      <c r="C867" s="74"/>
      <c r="D867" s="74"/>
      <c r="E867" s="74"/>
      <c r="F867" s="74"/>
      <c r="G867" s="74"/>
      <c r="H867" s="74"/>
      <c r="I867" s="74"/>
      <c r="J867" s="74"/>
      <c r="K867" s="71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76"/>
      <c r="W867" s="14"/>
      <c r="X867" s="173"/>
      <c r="Y867" s="88"/>
    </row>
    <row r="868" spans="1:25" ht="22.5" customHeight="1" thickTop="1" thickBot="1" x14ac:dyDescent="0.3">
      <c r="A868" s="14"/>
      <c r="B868" s="74"/>
      <c r="C868" s="74"/>
      <c r="D868" s="74"/>
      <c r="E868" s="74"/>
      <c r="F868" s="74"/>
      <c r="G868" s="74"/>
      <c r="H868" s="74"/>
      <c r="I868" s="74"/>
      <c r="J868" s="74"/>
      <c r="K868" s="71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76"/>
      <c r="W868" s="14"/>
      <c r="X868" s="173"/>
      <c r="Y868" s="88"/>
    </row>
    <row r="869" spans="1:25" ht="22.5" customHeight="1" thickTop="1" thickBot="1" x14ac:dyDescent="0.3">
      <c r="A869" s="14"/>
      <c r="B869" s="74"/>
      <c r="C869" s="74"/>
      <c r="D869" s="74"/>
      <c r="E869" s="74"/>
      <c r="F869" s="74"/>
      <c r="G869" s="74"/>
      <c r="H869" s="74"/>
      <c r="I869" s="74"/>
      <c r="J869" s="74"/>
      <c r="K869" s="71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76"/>
      <c r="W869" s="14"/>
      <c r="X869" s="173"/>
      <c r="Y869" s="88"/>
    </row>
    <row r="870" spans="1:25" ht="22.5" customHeight="1" thickTop="1" thickBot="1" x14ac:dyDescent="0.3">
      <c r="A870" s="14"/>
      <c r="B870" s="74"/>
      <c r="C870" s="74"/>
      <c r="D870" s="74"/>
      <c r="E870" s="74"/>
      <c r="F870" s="74"/>
      <c r="G870" s="74"/>
      <c r="H870" s="74"/>
      <c r="I870" s="74"/>
      <c r="J870" s="74"/>
      <c r="K870" s="71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76"/>
      <c r="W870" s="14"/>
      <c r="X870" s="173"/>
      <c r="Y870" s="88"/>
    </row>
    <row r="871" spans="1:25" ht="22.5" customHeight="1" thickTop="1" thickBot="1" x14ac:dyDescent="0.3">
      <c r="A871" s="14"/>
      <c r="B871" s="74"/>
      <c r="C871" s="74"/>
      <c r="D871" s="74"/>
      <c r="E871" s="74"/>
      <c r="F871" s="74"/>
      <c r="G871" s="74"/>
      <c r="H871" s="74"/>
      <c r="I871" s="74"/>
      <c r="J871" s="74"/>
      <c r="K871" s="71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76"/>
      <c r="W871" s="14"/>
      <c r="X871" s="173"/>
      <c r="Y871" s="88"/>
    </row>
    <row r="872" spans="1:25" ht="22.5" customHeight="1" thickTop="1" thickBot="1" x14ac:dyDescent="0.3">
      <c r="A872" s="14"/>
      <c r="B872" s="74"/>
      <c r="C872" s="74"/>
      <c r="D872" s="74"/>
      <c r="E872" s="74"/>
      <c r="F872" s="74"/>
      <c r="G872" s="74"/>
      <c r="H872" s="74"/>
      <c r="I872" s="74"/>
      <c r="J872" s="74"/>
      <c r="K872" s="71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76"/>
      <c r="W872" s="14"/>
      <c r="X872" s="173"/>
      <c r="Y872" s="88"/>
    </row>
    <row r="873" spans="1:25" ht="22.5" customHeight="1" thickTop="1" thickBot="1" x14ac:dyDescent="0.3">
      <c r="A873" s="14"/>
      <c r="B873" s="74"/>
      <c r="C873" s="74"/>
      <c r="D873" s="74"/>
      <c r="E873" s="74"/>
      <c r="F873" s="74"/>
      <c r="G873" s="74"/>
      <c r="H873" s="74"/>
      <c r="I873" s="74"/>
      <c r="J873" s="74"/>
      <c r="K873" s="71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76"/>
      <c r="W873" s="14"/>
      <c r="X873" s="173"/>
      <c r="Y873" s="88"/>
    </row>
    <row r="874" spans="1:25" ht="22.5" customHeight="1" thickTop="1" thickBot="1" x14ac:dyDescent="0.3">
      <c r="A874" s="14"/>
      <c r="B874" s="74"/>
      <c r="C874" s="74"/>
      <c r="D874" s="74"/>
      <c r="E874" s="74"/>
      <c r="F874" s="74"/>
      <c r="G874" s="74"/>
      <c r="H874" s="74"/>
      <c r="I874" s="74"/>
      <c r="J874" s="74"/>
      <c r="K874" s="71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76"/>
      <c r="W874" s="14"/>
      <c r="X874" s="173"/>
      <c r="Y874" s="88"/>
    </row>
    <row r="875" spans="1:25" ht="22.5" customHeight="1" thickTop="1" thickBot="1" x14ac:dyDescent="0.3">
      <c r="A875" s="14"/>
      <c r="B875" s="74"/>
      <c r="C875" s="74"/>
      <c r="D875" s="74"/>
      <c r="E875" s="74"/>
      <c r="F875" s="74"/>
      <c r="G875" s="74"/>
      <c r="H875" s="74"/>
      <c r="I875" s="74"/>
      <c r="J875" s="74"/>
      <c r="K875" s="71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76"/>
      <c r="W875" s="14"/>
      <c r="X875" s="173"/>
      <c r="Y875" s="88"/>
    </row>
    <row r="876" spans="1:25" ht="22.5" customHeight="1" thickTop="1" thickBot="1" x14ac:dyDescent="0.3">
      <c r="A876" s="14"/>
      <c r="B876" s="74"/>
      <c r="C876" s="74"/>
      <c r="D876" s="74"/>
      <c r="E876" s="74"/>
      <c r="F876" s="74"/>
      <c r="G876" s="74"/>
      <c r="H876" s="74"/>
      <c r="I876" s="74"/>
      <c r="J876" s="74"/>
      <c r="K876" s="71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76"/>
      <c r="W876" s="14"/>
      <c r="X876" s="173"/>
      <c r="Y876" s="88"/>
    </row>
    <row r="877" spans="1:25" ht="22.5" customHeight="1" thickTop="1" thickBot="1" x14ac:dyDescent="0.3">
      <c r="A877" s="14"/>
      <c r="B877" s="74"/>
      <c r="C877" s="74"/>
      <c r="D877" s="74"/>
      <c r="E877" s="74"/>
      <c r="F877" s="74"/>
      <c r="G877" s="74"/>
      <c r="H877" s="74"/>
      <c r="I877" s="74"/>
      <c r="J877" s="74"/>
      <c r="K877" s="71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76"/>
      <c r="W877" s="14"/>
      <c r="X877" s="173"/>
      <c r="Y877" s="88"/>
    </row>
    <row r="878" spans="1:25" ht="22.5" customHeight="1" thickTop="1" thickBot="1" x14ac:dyDescent="0.3">
      <c r="A878" s="14"/>
      <c r="B878" s="74"/>
      <c r="C878" s="74"/>
      <c r="D878" s="74"/>
      <c r="E878" s="74"/>
      <c r="F878" s="74"/>
      <c r="G878" s="74"/>
      <c r="H878" s="74"/>
      <c r="I878" s="74"/>
      <c r="J878" s="74"/>
      <c r="K878" s="71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76"/>
      <c r="W878" s="14"/>
      <c r="X878" s="173"/>
      <c r="Y878" s="88"/>
    </row>
    <row r="879" spans="1:25" ht="22.5" customHeight="1" thickTop="1" thickBot="1" x14ac:dyDescent="0.3">
      <c r="A879" s="14"/>
      <c r="B879" s="74"/>
      <c r="C879" s="74"/>
      <c r="D879" s="74"/>
      <c r="E879" s="74"/>
      <c r="F879" s="74"/>
      <c r="G879" s="74"/>
      <c r="H879" s="74"/>
      <c r="I879" s="74"/>
      <c r="J879" s="74"/>
      <c r="K879" s="71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76"/>
      <c r="W879" s="14"/>
      <c r="X879" s="173"/>
      <c r="Y879" s="88"/>
    </row>
    <row r="880" spans="1:25" ht="22.5" customHeight="1" thickTop="1" thickBot="1" x14ac:dyDescent="0.3">
      <c r="A880" s="14"/>
      <c r="B880" s="74"/>
      <c r="C880" s="74"/>
      <c r="D880" s="74"/>
      <c r="E880" s="74"/>
      <c r="F880" s="74"/>
      <c r="G880" s="74"/>
      <c r="H880" s="74"/>
      <c r="I880" s="74"/>
      <c r="J880" s="74"/>
      <c r="K880" s="71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76"/>
      <c r="W880" s="14"/>
      <c r="X880" s="173"/>
      <c r="Y880" s="88"/>
    </row>
    <row r="881" spans="1:25" ht="22.5" customHeight="1" thickTop="1" thickBot="1" x14ac:dyDescent="0.3">
      <c r="A881" s="14"/>
      <c r="B881" s="74"/>
      <c r="C881" s="74"/>
      <c r="D881" s="74"/>
      <c r="E881" s="74"/>
      <c r="F881" s="74"/>
      <c r="G881" s="74"/>
      <c r="H881" s="74"/>
      <c r="I881" s="74"/>
      <c r="J881" s="74"/>
      <c r="K881" s="71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76"/>
      <c r="W881" s="14"/>
      <c r="X881" s="173"/>
      <c r="Y881" s="88"/>
    </row>
    <row r="882" spans="1:25" ht="22.5" customHeight="1" thickTop="1" thickBot="1" x14ac:dyDescent="0.3">
      <c r="A882" s="14"/>
      <c r="B882" s="74"/>
      <c r="C882" s="74"/>
      <c r="D882" s="74"/>
      <c r="E882" s="74"/>
      <c r="F882" s="74"/>
      <c r="G882" s="74"/>
      <c r="H882" s="74"/>
      <c r="I882" s="74"/>
      <c r="J882" s="74"/>
      <c r="K882" s="71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76"/>
      <c r="W882" s="14"/>
      <c r="X882" s="173"/>
      <c r="Y882" s="88"/>
    </row>
    <row r="883" spans="1:25" ht="22.5" customHeight="1" thickTop="1" thickBot="1" x14ac:dyDescent="0.3">
      <c r="A883" s="14"/>
      <c r="B883" s="74"/>
      <c r="C883" s="74"/>
      <c r="D883" s="74"/>
      <c r="E883" s="74"/>
      <c r="F883" s="74"/>
      <c r="G883" s="74"/>
      <c r="H883" s="74"/>
      <c r="I883" s="74"/>
      <c r="J883" s="74"/>
      <c r="K883" s="71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76"/>
      <c r="W883" s="14"/>
      <c r="X883" s="173"/>
      <c r="Y883" s="88"/>
    </row>
    <row r="884" spans="1:25" ht="22.5" customHeight="1" thickTop="1" thickBot="1" x14ac:dyDescent="0.3">
      <c r="A884" s="14"/>
      <c r="B884" s="74"/>
      <c r="C884" s="74"/>
      <c r="D884" s="74"/>
      <c r="E884" s="74"/>
      <c r="F884" s="74"/>
      <c r="G884" s="74"/>
      <c r="H884" s="74"/>
      <c r="I884" s="74"/>
      <c r="J884" s="74"/>
      <c r="K884" s="71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76"/>
      <c r="W884" s="14"/>
      <c r="X884" s="173"/>
      <c r="Y884" s="88"/>
    </row>
    <row r="885" spans="1:25" ht="22.5" customHeight="1" thickTop="1" thickBot="1" x14ac:dyDescent="0.3">
      <c r="A885" s="14"/>
      <c r="B885" s="74"/>
      <c r="C885" s="74"/>
      <c r="D885" s="74"/>
      <c r="E885" s="74"/>
      <c r="F885" s="74"/>
      <c r="G885" s="74"/>
      <c r="H885" s="74"/>
      <c r="I885" s="74"/>
      <c r="J885" s="74"/>
      <c r="K885" s="71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76"/>
      <c r="W885" s="14"/>
      <c r="X885" s="173"/>
      <c r="Y885" s="88"/>
    </row>
    <row r="886" spans="1:25" ht="22.5" customHeight="1" thickTop="1" thickBot="1" x14ac:dyDescent="0.3">
      <c r="A886" s="14"/>
      <c r="B886" s="74"/>
      <c r="C886" s="74"/>
      <c r="D886" s="74"/>
      <c r="E886" s="74"/>
      <c r="F886" s="74"/>
      <c r="G886" s="74"/>
      <c r="H886" s="74"/>
      <c r="I886" s="74"/>
      <c r="J886" s="74"/>
      <c r="K886" s="71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76"/>
      <c r="W886" s="14"/>
      <c r="X886" s="173"/>
      <c r="Y886" s="88"/>
    </row>
    <row r="887" spans="1:25" ht="22.5" customHeight="1" thickTop="1" thickBot="1" x14ac:dyDescent="0.3">
      <c r="A887" s="14"/>
      <c r="B887" s="74"/>
      <c r="C887" s="74"/>
      <c r="D887" s="74"/>
      <c r="E887" s="74"/>
      <c r="F887" s="74"/>
      <c r="G887" s="74"/>
      <c r="H887" s="74"/>
      <c r="I887" s="74"/>
      <c r="J887" s="74"/>
      <c r="K887" s="71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76"/>
      <c r="W887" s="14"/>
      <c r="X887" s="173"/>
      <c r="Y887" s="88"/>
    </row>
    <row r="888" spans="1:25" ht="22.5" customHeight="1" thickTop="1" thickBot="1" x14ac:dyDescent="0.3">
      <c r="A888" s="14"/>
      <c r="B888" s="74"/>
      <c r="C888" s="74"/>
      <c r="D888" s="74"/>
      <c r="E888" s="74"/>
      <c r="F888" s="74"/>
      <c r="G888" s="74"/>
      <c r="H888" s="74"/>
      <c r="I888" s="74"/>
      <c r="J888" s="74"/>
      <c r="K888" s="71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76"/>
      <c r="W888" s="14"/>
      <c r="X888" s="173"/>
      <c r="Y888" s="88"/>
    </row>
    <row r="889" spans="1:25" ht="22.5" customHeight="1" thickTop="1" thickBot="1" x14ac:dyDescent="0.3">
      <c r="A889" s="14"/>
      <c r="B889" s="74"/>
      <c r="C889" s="74"/>
      <c r="D889" s="74"/>
      <c r="E889" s="74"/>
      <c r="F889" s="74"/>
      <c r="G889" s="74"/>
      <c r="H889" s="74"/>
      <c r="I889" s="74"/>
      <c r="J889" s="74"/>
      <c r="K889" s="71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76"/>
      <c r="W889" s="14"/>
      <c r="X889" s="173"/>
      <c r="Y889" s="88"/>
    </row>
    <row r="890" spans="1:25" ht="22.5" customHeight="1" thickTop="1" thickBot="1" x14ac:dyDescent="0.3">
      <c r="A890" s="14"/>
      <c r="B890" s="74"/>
      <c r="C890" s="74"/>
      <c r="D890" s="74"/>
      <c r="E890" s="74"/>
      <c r="F890" s="74"/>
      <c r="G890" s="74"/>
      <c r="H890" s="74"/>
      <c r="I890" s="74"/>
      <c r="J890" s="74"/>
      <c r="K890" s="71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76"/>
      <c r="W890" s="14"/>
      <c r="X890" s="173"/>
      <c r="Y890" s="88"/>
    </row>
    <row r="891" spans="1:25" ht="22.5" customHeight="1" thickTop="1" thickBot="1" x14ac:dyDescent="0.3">
      <c r="A891" s="14"/>
      <c r="B891" s="74"/>
      <c r="C891" s="74"/>
      <c r="D891" s="74"/>
      <c r="E891" s="74"/>
      <c r="F891" s="74"/>
      <c r="G891" s="74"/>
      <c r="H891" s="74"/>
      <c r="I891" s="74"/>
      <c r="J891" s="74"/>
      <c r="K891" s="71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76"/>
      <c r="W891" s="14"/>
      <c r="X891" s="173"/>
      <c r="Y891" s="88"/>
    </row>
    <row r="892" spans="1:25" ht="22.5" customHeight="1" thickTop="1" thickBot="1" x14ac:dyDescent="0.3">
      <c r="A892" s="14"/>
      <c r="B892" s="74"/>
      <c r="C892" s="74"/>
      <c r="D892" s="74"/>
      <c r="E892" s="74"/>
      <c r="F892" s="74"/>
      <c r="G892" s="74"/>
      <c r="H892" s="74"/>
      <c r="I892" s="74"/>
      <c r="J892" s="74"/>
      <c r="K892" s="71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76"/>
      <c r="W892" s="14"/>
      <c r="X892" s="173"/>
      <c r="Y892" s="88"/>
    </row>
    <row r="893" spans="1:25" ht="22.5" customHeight="1" thickTop="1" thickBot="1" x14ac:dyDescent="0.3">
      <c r="A893" s="14"/>
      <c r="B893" s="74"/>
      <c r="C893" s="74"/>
      <c r="D893" s="74"/>
      <c r="E893" s="74"/>
      <c r="F893" s="74"/>
      <c r="G893" s="74"/>
      <c r="H893" s="74"/>
      <c r="I893" s="74"/>
      <c r="J893" s="74"/>
      <c r="K893" s="71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76"/>
      <c r="W893" s="14"/>
      <c r="X893" s="173"/>
      <c r="Y893" s="88"/>
    </row>
    <row r="894" spans="1:25" ht="22.5" customHeight="1" thickTop="1" thickBot="1" x14ac:dyDescent="0.3">
      <c r="A894" s="14"/>
      <c r="B894" s="74"/>
      <c r="C894" s="74"/>
      <c r="D894" s="74"/>
      <c r="E894" s="74"/>
      <c r="F894" s="74"/>
      <c r="G894" s="74"/>
      <c r="H894" s="74"/>
      <c r="I894" s="74"/>
      <c r="J894" s="74"/>
      <c r="K894" s="71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76"/>
      <c r="W894" s="14"/>
      <c r="X894" s="173"/>
      <c r="Y894" s="88"/>
    </row>
    <row r="895" spans="1:25" ht="22.5" customHeight="1" thickTop="1" thickBot="1" x14ac:dyDescent="0.3">
      <c r="A895" s="14"/>
      <c r="B895" s="74"/>
      <c r="C895" s="74"/>
      <c r="D895" s="74"/>
      <c r="E895" s="74"/>
      <c r="F895" s="74"/>
      <c r="G895" s="74"/>
      <c r="H895" s="74"/>
      <c r="I895" s="74"/>
      <c r="J895" s="74"/>
      <c r="K895" s="71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76"/>
      <c r="W895" s="14"/>
      <c r="X895" s="173"/>
      <c r="Y895" s="88"/>
    </row>
    <row r="896" spans="1:25" ht="22.5" customHeight="1" thickTop="1" thickBot="1" x14ac:dyDescent="0.3">
      <c r="A896" s="14"/>
      <c r="B896" s="74"/>
      <c r="C896" s="74"/>
      <c r="D896" s="74"/>
      <c r="E896" s="74"/>
      <c r="F896" s="74"/>
      <c r="G896" s="74"/>
      <c r="H896" s="74"/>
      <c r="I896" s="74"/>
      <c r="J896" s="74"/>
      <c r="K896" s="71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76"/>
      <c r="W896" s="14"/>
      <c r="X896" s="173"/>
      <c r="Y896" s="88"/>
    </row>
    <row r="897" spans="1:25" s="1" customFormat="1" ht="22.5" customHeight="1" thickTop="1" thickBot="1" x14ac:dyDescent="0.3">
      <c r="A897" s="14"/>
      <c r="B897" s="74"/>
      <c r="C897" s="74"/>
      <c r="D897" s="74"/>
      <c r="E897" s="74"/>
      <c r="F897" s="74"/>
      <c r="G897" s="74"/>
      <c r="H897" s="83"/>
      <c r="I897" s="83"/>
      <c r="J897" s="83"/>
      <c r="K897" s="88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20"/>
      <c r="W897" s="83"/>
      <c r="X897" s="173"/>
      <c r="Y897" s="88"/>
    </row>
    <row r="898" spans="1:25" s="1" customFormat="1" ht="22.5" customHeight="1" thickTop="1" thickBot="1" x14ac:dyDescent="0.3">
      <c r="A898" s="14"/>
      <c r="B898" s="74"/>
      <c r="C898" s="74"/>
      <c r="D898" s="74"/>
      <c r="E898" s="74"/>
      <c r="F898" s="74"/>
      <c r="G898" s="74"/>
      <c r="H898" s="83"/>
      <c r="I898" s="83"/>
      <c r="J898" s="83"/>
      <c r="K898" s="70"/>
      <c r="L898" s="79"/>
      <c r="M898" s="79"/>
      <c r="N898" s="79"/>
      <c r="O898" s="79"/>
      <c r="P898" s="79"/>
      <c r="Q898" s="79"/>
      <c r="R898" s="79"/>
      <c r="S898" s="79"/>
      <c r="T898" s="79"/>
      <c r="U898" s="79"/>
      <c r="V898" s="79"/>
      <c r="W898" s="79"/>
      <c r="X898" s="173"/>
      <c r="Y898" s="88"/>
    </row>
    <row r="899" spans="1:25" s="1" customFormat="1" ht="22.5" customHeight="1" thickTop="1" thickBot="1" x14ac:dyDescent="0.3">
      <c r="A899" s="14"/>
      <c r="B899" s="74"/>
      <c r="C899" s="74"/>
      <c r="D899" s="74"/>
      <c r="E899" s="74"/>
      <c r="F899" s="74"/>
      <c r="G899" s="74"/>
      <c r="H899" s="83"/>
      <c r="I899" s="83"/>
      <c r="J899" s="83"/>
      <c r="K899" s="70"/>
      <c r="L899" s="79"/>
      <c r="M899" s="79"/>
      <c r="N899" s="79"/>
      <c r="O899" s="79"/>
      <c r="P899" s="79"/>
      <c r="Q899" s="79"/>
      <c r="R899" s="79"/>
      <c r="S899" s="79"/>
      <c r="T899" s="79"/>
      <c r="U899" s="79"/>
      <c r="V899" s="79"/>
      <c r="W899" s="79"/>
      <c r="X899" s="173"/>
      <c r="Y899" s="88"/>
    </row>
    <row r="900" spans="1:25" s="1" customFormat="1" ht="22.5" customHeight="1" thickTop="1" thickBot="1" x14ac:dyDescent="0.3">
      <c r="A900" s="14"/>
      <c r="B900" s="74"/>
      <c r="C900" s="74"/>
      <c r="D900" s="74"/>
      <c r="E900" s="74"/>
      <c r="F900" s="74"/>
      <c r="G900" s="74"/>
      <c r="H900" s="74"/>
      <c r="I900" s="74"/>
      <c r="J900" s="74"/>
      <c r="K900" s="71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173"/>
      <c r="Y900" s="88"/>
    </row>
    <row r="901" spans="1:25" s="1" customFormat="1" ht="22.5" customHeight="1" thickTop="1" thickBot="1" x14ac:dyDescent="0.3">
      <c r="A901" s="14"/>
      <c r="B901" s="74"/>
      <c r="C901" s="74"/>
      <c r="D901" s="74"/>
      <c r="E901" s="74"/>
      <c r="F901" s="74"/>
      <c r="G901" s="74"/>
      <c r="H901" s="74"/>
      <c r="I901" s="74"/>
      <c r="J901" s="74"/>
      <c r="K901" s="71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173"/>
      <c r="Y901" s="88"/>
    </row>
    <row r="902" spans="1:25" s="1" customFormat="1" ht="22.5" customHeight="1" thickTop="1" thickBot="1" x14ac:dyDescent="0.3">
      <c r="A902" s="14"/>
      <c r="B902" s="74"/>
      <c r="C902" s="74"/>
      <c r="D902" s="74"/>
      <c r="E902" s="74"/>
      <c r="F902" s="74"/>
      <c r="G902" s="74"/>
      <c r="H902" s="74"/>
      <c r="I902" s="74"/>
      <c r="J902" s="74"/>
      <c r="K902" s="71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173"/>
      <c r="Y902" s="88"/>
    </row>
    <row r="903" spans="1:25" s="1" customFormat="1" ht="22.5" customHeight="1" thickTop="1" thickBot="1" x14ac:dyDescent="0.3">
      <c r="A903" s="14"/>
      <c r="B903" s="74"/>
      <c r="C903" s="74"/>
      <c r="D903" s="74"/>
      <c r="E903" s="74"/>
      <c r="F903" s="74"/>
      <c r="G903" s="74"/>
      <c r="H903" s="74"/>
      <c r="I903" s="74"/>
      <c r="J903" s="74"/>
      <c r="K903" s="71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173"/>
      <c r="Y903" s="88"/>
    </row>
    <row r="904" spans="1:25" s="1" customFormat="1" ht="22.5" customHeight="1" thickTop="1" thickBot="1" x14ac:dyDescent="0.3">
      <c r="A904" s="14"/>
      <c r="B904" s="74"/>
      <c r="C904" s="74"/>
      <c r="D904" s="74"/>
      <c r="E904" s="74"/>
      <c r="F904" s="74"/>
      <c r="G904" s="74"/>
      <c r="H904" s="74"/>
      <c r="I904" s="74"/>
      <c r="J904" s="74"/>
      <c r="K904" s="71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173"/>
      <c r="Y904" s="88"/>
    </row>
    <row r="905" spans="1:25" s="1" customFormat="1" ht="22.5" customHeight="1" thickTop="1" thickBot="1" x14ac:dyDescent="0.3">
      <c r="A905" s="14"/>
      <c r="B905" s="74"/>
      <c r="C905" s="74"/>
      <c r="D905" s="74"/>
      <c r="E905" s="74"/>
      <c r="F905" s="74"/>
      <c r="G905" s="74"/>
      <c r="H905" s="74"/>
      <c r="I905" s="74"/>
      <c r="J905" s="74"/>
      <c r="K905" s="71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173"/>
      <c r="Y905" s="88"/>
    </row>
    <row r="906" spans="1:25" s="1" customFormat="1" ht="22.5" customHeight="1" thickTop="1" thickBot="1" x14ac:dyDescent="0.3">
      <c r="A906" s="14"/>
      <c r="B906" s="74"/>
      <c r="C906" s="74"/>
      <c r="D906" s="74"/>
      <c r="E906" s="74"/>
      <c r="F906" s="74"/>
      <c r="G906" s="74"/>
      <c r="H906" s="74"/>
      <c r="I906" s="74"/>
      <c r="J906" s="74"/>
      <c r="K906" s="71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173"/>
      <c r="Y906" s="88"/>
    </row>
    <row r="907" spans="1:25" s="1" customFormat="1" ht="22.5" customHeight="1" thickTop="1" thickBot="1" x14ac:dyDescent="0.3">
      <c r="A907" s="14"/>
      <c r="B907" s="74"/>
      <c r="C907" s="74"/>
      <c r="D907" s="74"/>
      <c r="E907" s="74"/>
      <c r="F907" s="74"/>
      <c r="G907" s="74"/>
      <c r="H907" s="74"/>
      <c r="I907" s="74"/>
      <c r="J907" s="74"/>
      <c r="K907" s="71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173"/>
      <c r="Y907" s="88"/>
    </row>
    <row r="908" spans="1:25" s="1" customFormat="1" ht="22.5" customHeight="1" thickTop="1" thickBot="1" x14ac:dyDescent="0.3">
      <c r="A908" s="14"/>
      <c r="B908" s="74"/>
      <c r="C908" s="74"/>
      <c r="D908" s="74"/>
      <c r="E908" s="74"/>
      <c r="F908" s="74"/>
      <c r="G908" s="74"/>
      <c r="H908" s="74"/>
      <c r="I908" s="74"/>
      <c r="J908" s="74"/>
      <c r="K908" s="71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173"/>
      <c r="Y908" s="88"/>
    </row>
    <row r="909" spans="1:25" s="1" customFormat="1" ht="22.5" customHeight="1" thickTop="1" thickBot="1" x14ac:dyDescent="0.3">
      <c r="A909" s="14"/>
      <c r="B909" s="74"/>
      <c r="C909" s="74"/>
      <c r="D909" s="74"/>
      <c r="E909" s="74"/>
      <c r="F909" s="74"/>
      <c r="G909" s="74"/>
      <c r="H909" s="74"/>
      <c r="I909" s="74"/>
      <c r="J909" s="74"/>
      <c r="K909" s="71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173"/>
      <c r="Y909" s="88"/>
    </row>
    <row r="910" spans="1:25" s="1" customFormat="1" ht="22.5" customHeight="1" thickTop="1" thickBot="1" x14ac:dyDescent="0.3">
      <c r="A910" s="14"/>
      <c r="B910" s="74"/>
      <c r="C910" s="74"/>
      <c r="D910" s="74"/>
      <c r="E910" s="74"/>
      <c r="F910" s="74"/>
      <c r="G910" s="74"/>
      <c r="H910" s="74"/>
      <c r="I910" s="74"/>
      <c r="J910" s="74"/>
      <c r="K910" s="71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173"/>
      <c r="Y910" s="88"/>
    </row>
    <row r="911" spans="1:25" s="1" customFormat="1" ht="22.5" customHeight="1" thickTop="1" thickBot="1" x14ac:dyDescent="0.3">
      <c r="A911" s="14"/>
      <c r="B911" s="74"/>
      <c r="C911" s="74"/>
      <c r="D911" s="74"/>
      <c r="E911" s="74"/>
      <c r="F911" s="74"/>
      <c r="G911" s="74"/>
      <c r="H911" s="74"/>
      <c r="I911" s="74"/>
      <c r="J911" s="74"/>
      <c r="K911" s="71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173"/>
      <c r="Y911" s="88"/>
    </row>
    <row r="912" spans="1:25" s="1" customFormat="1" ht="22.5" customHeight="1" thickTop="1" thickBot="1" x14ac:dyDescent="0.3">
      <c r="A912" s="14"/>
      <c r="B912" s="74"/>
      <c r="C912" s="74"/>
      <c r="D912" s="74"/>
      <c r="E912" s="74"/>
      <c r="F912" s="74"/>
      <c r="G912" s="74"/>
      <c r="H912" s="74"/>
      <c r="I912" s="74"/>
      <c r="J912" s="74"/>
      <c r="K912" s="71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173"/>
      <c r="Y912" s="88"/>
    </row>
    <row r="913" spans="1:25" s="1" customFormat="1" ht="22.5" customHeight="1" thickTop="1" thickBot="1" x14ac:dyDescent="0.3">
      <c r="A913" s="14"/>
      <c r="B913" s="74"/>
      <c r="C913" s="74"/>
      <c r="D913" s="74"/>
      <c r="E913" s="74"/>
      <c r="F913" s="74"/>
      <c r="G913" s="74"/>
      <c r="H913" s="74"/>
      <c r="I913" s="74"/>
      <c r="J913" s="74"/>
      <c r="K913" s="71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173"/>
      <c r="Y913" s="88"/>
    </row>
    <row r="914" spans="1:25" s="1" customFormat="1" ht="22.5" customHeight="1" thickTop="1" thickBot="1" x14ac:dyDescent="0.3">
      <c r="A914" s="14"/>
      <c r="B914" s="74"/>
      <c r="C914" s="74"/>
      <c r="D914" s="74"/>
      <c r="E914" s="74"/>
      <c r="F914" s="74"/>
      <c r="G914" s="74"/>
      <c r="H914" s="74"/>
      <c r="I914" s="74"/>
      <c r="J914" s="74"/>
      <c r="K914" s="71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173"/>
      <c r="Y914" s="88"/>
    </row>
    <row r="915" spans="1:25" s="1" customFormat="1" ht="22.5" customHeight="1" thickTop="1" thickBot="1" x14ac:dyDescent="0.3">
      <c r="A915" s="14"/>
      <c r="B915" s="74"/>
      <c r="C915" s="74"/>
      <c r="D915" s="74"/>
      <c r="E915" s="74"/>
      <c r="F915" s="74"/>
      <c r="G915" s="74"/>
      <c r="H915" s="74"/>
      <c r="I915" s="74"/>
      <c r="J915" s="74"/>
      <c r="K915" s="71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173"/>
      <c r="Y915" s="88"/>
    </row>
    <row r="916" spans="1:25" s="1" customFormat="1" ht="22.5" customHeight="1" thickTop="1" thickBot="1" x14ac:dyDescent="0.3">
      <c r="A916" s="14"/>
      <c r="B916" s="74"/>
      <c r="C916" s="74"/>
      <c r="D916" s="74"/>
      <c r="E916" s="74"/>
      <c r="F916" s="74"/>
      <c r="G916" s="74"/>
      <c r="H916" s="74"/>
      <c r="I916" s="74"/>
      <c r="J916" s="74"/>
      <c r="K916" s="71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173"/>
      <c r="Y916" s="88"/>
    </row>
    <row r="917" spans="1:25" s="1" customFormat="1" ht="22.5" customHeight="1" thickTop="1" thickBot="1" x14ac:dyDescent="0.3">
      <c r="A917" s="14"/>
      <c r="B917" s="74"/>
      <c r="C917" s="74"/>
      <c r="D917" s="74"/>
      <c r="E917" s="74"/>
      <c r="F917" s="74"/>
      <c r="G917" s="74"/>
      <c r="H917" s="74"/>
      <c r="I917" s="74"/>
      <c r="J917" s="74"/>
      <c r="K917" s="71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173"/>
      <c r="Y917" s="88"/>
    </row>
    <row r="918" spans="1:25" s="1" customFormat="1" ht="22.5" customHeight="1" thickTop="1" thickBot="1" x14ac:dyDescent="0.3">
      <c r="A918" s="14"/>
      <c r="B918" s="74"/>
      <c r="C918" s="74"/>
      <c r="D918" s="74"/>
      <c r="E918" s="74"/>
      <c r="F918" s="74"/>
      <c r="G918" s="74"/>
      <c r="H918" s="74"/>
      <c r="I918" s="74"/>
      <c r="J918" s="74"/>
      <c r="K918" s="71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173"/>
      <c r="Y918" s="88"/>
    </row>
    <row r="919" spans="1:25" s="1" customFormat="1" ht="22.5" customHeight="1" thickTop="1" thickBot="1" x14ac:dyDescent="0.3">
      <c r="A919" s="14"/>
      <c r="B919" s="74"/>
      <c r="C919" s="74"/>
      <c r="D919" s="74"/>
      <c r="E919" s="74"/>
      <c r="F919" s="74"/>
      <c r="G919" s="74"/>
      <c r="H919" s="74"/>
      <c r="I919" s="74"/>
      <c r="J919" s="74"/>
      <c r="K919" s="71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173"/>
      <c r="Y919" s="88"/>
    </row>
    <row r="920" spans="1:25" s="1" customFormat="1" ht="22.5" customHeight="1" thickTop="1" thickBot="1" x14ac:dyDescent="0.3">
      <c r="A920" s="14"/>
      <c r="B920" s="74"/>
      <c r="C920" s="74"/>
      <c r="D920" s="74"/>
      <c r="E920" s="74"/>
      <c r="F920" s="74"/>
      <c r="G920" s="74"/>
      <c r="H920" s="74"/>
      <c r="I920" s="74"/>
      <c r="J920" s="74"/>
      <c r="K920" s="71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173"/>
      <c r="Y920" s="88"/>
    </row>
    <row r="921" spans="1:25" s="1" customFormat="1" ht="22.5" customHeight="1" thickTop="1" thickBot="1" x14ac:dyDescent="0.3">
      <c r="A921" s="14"/>
      <c r="B921" s="74"/>
      <c r="C921" s="74"/>
      <c r="D921" s="74"/>
      <c r="E921" s="74"/>
      <c r="F921" s="74"/>
      <c r="G921" s="74"/>
      <c r="H921" s="74"/>
      <c r="I921" s="74"/>
      <c r="J921" s="74"/>
      <c r="K921" s="71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173"/>
      <c r="Y921" s="88"/>
    </row>
    <row r="922" spans="1:25" s="1" customFormat="1" ht="22.5" customHeight="1" thickTop="1" thickBot="1" x14ac:dyDescent="0.3">
      <c r="A922" s="14"/>
      <c r="B922" s="74"/>
      <c r="C922" s="74"/>
      <c r="D922" s="74"/>
      <c r="E922" s="74"/>
      <c r="F922" s="74"/>
      <c r="G922" s="74"/>
      <c r="H922" s="74"/>
      <c r="I922" s="74"/>
      <c r="J922" s="74"/>
      <c r="K922" s="71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173"/>
      <c r="Y922" s="88"/>
    </row>
    <row r="923" spans="1:25" s="1" customFormat="1" ht="22.5" customHeight="1" thickTop="1" thickBot="1" x14ac:dyDescent="0.3">
      <c r="A923" s="14"/>
      <c r="B923" s="74"/>
      <c r="C923" s="74"/>
      <c r="D923" s="74"/>
      <c r="E923" s="74"/>
      <c r="F923" s="74"/>
      <c r="G923" s="74"/>
      <c r="H923" s="74"/>
      <c r="I923" s="74"/>
      <c r="J923" s="74"/>
      <c r="K923" s="71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173"/>
      <c r="Y923" s="88"/>
    </row>
    <row r="924" spans="1:25" s="1" customFormat="1" ht="22.5" customHeight="1" thickTop="1" thickBot="1" x14ac:dyDescent="0.3">
      <c r="A924" s="14"/>
      <c r="B924" s="74"/>
      <c r="C924" s="74"/>
      <c r="D924" s="74"/>
      <c r="E924" s="74"/>
      <c r="F924" s="74"/>
      <c r="G924" s="74"/>
      <c r="H924" s="83"/>
      <c r="I924" s="83"/>
      <c r="J924" s="83"/>
      <c r="K924" s="70"/>
      <c r="L924" s="79"/>
      <c r="M924" s="79"/>
      <c r="N924" s="79"/>
      <c r="O924" s="79"/>
      <c r="P924" s="79"/>
      <c r="Q924" s="79"/>
      <c r="R924" s="79"/>
      <c r="S924" s="79"/>
      <c r="T924" s="79"/>
      <c r="U924" s="79"/>
      <c r="V924" s="79"/>
      <c r="W924" s="79"/>
      <c r="X924" s="173"/>
      <c r="Y924" s="88"/>
    </row>
    <row r="925" spans="1:25" s="1" customFormat="1" ht="22.5" customHeight="1" thickTop="1" thickBot="1" x14ac:dyDescent="0.3">
      <c r="A925" s="14"/>
      <c r="B925" s="74"/>
      <c r="C925" s="74"/>
      <c r="D925" s="74"/>
      <c r="E925" s="74"/>
      <c r="F925" s="74"/>
      <c r="G925" s="74"/>
      <c r="H925" s="74"/>
      <c r="I925" s="74"/>
      <c r="J925" s="74"/>
      <c r="K925" s="71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173"/>
      <c r="Y925" s="88"/>
    </row>
    <row r="926" spans="1:25" s="1" customFormat="1" ht="22.5" customHeight="1" thickTop="1" thickBot="1" x14ac:dyDescent="0.3">
      <c r="A926" s="14"/>
      <c r="B926" s="74"/>
      <c r="C926" s="74"/>
      <c r="D926" s="74"/>
      <c r="E926" s="74"/>
      <c r="F926" s="74"/>
      <c r="G926" s="74"/>
      <c r="H926" s="74"/>
      <c r="I926" s="74"/>
      <c r="J926" s="74"/>
      <c r="K926" s="71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173"/>
      <c r="Y926" s="88"/>
    </row>
    <row r="927" spans="1:25" s="1" customFormat="1" ht="22.5" customHeight="1" thickTop="1" thickBot="1" x14ac:dyDescent="0.3">
      <c r="A927" s="14"/>
      <c r="B927" s="74"/>
      <c r="C927" s="74"/>
      <c r="D927" s="74"/>
      <c r="E927" s="74"/>
      <c r="F927" s="74"/>
      <c r="G927" s="74"/>
      <c r="H927" s="74"/>
      <c r="I927" s="74"/>
      <c r="J927" s="74"/>
      <c r="K927" s="71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173"/>
      <c r="Y927" s="88"/>
    </row>
    <row r="928" spans="1:25" s="1" customFormat="1" ht="22.5" customHeight="1" thickTop="1" thickBot="1" x14ac:dyDescent="0.3">
      <c r="A928" s="14"/>
      <c r="B928" s="74"/>
      <c r="C928" s="74"/>
      <c r="D928" s="74"/>
      <c r="E928" s="74"/>
      <c r="F928" s="74"/>
      <c r="G928" s="74"/>
      <c r="H928" s="74"/>
      <c r="I928" s="74"/>
      <c r="J928" s="74"/>
      <c r="K928" s="71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173"/>
      <c r="Y928" s="88"/>
    </row>
    <row r="929" spans="1:25" s="1" customFormat="1" ht="22.5" customHeight="1" thickTop="1" thickBot="1" x14ac:dyDescent="0.3">
      <c r="A929" s="14"/>
      <c r="B929" s="74"/>
      <c r="C929" s="74"/>
      <c r="D929" s="74"/>
      <c r="E929" s="74"/>
      <c r="F929" s="74"/>
      <c r="G929" s="74"/>
      <c r="H929" s="74"/>
      <c r="I929" s="74"/>
      <c r="J929" s="74"/>
      <c r="K929" s="71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173"/>
      <c r="Y929" s="88"/>
    </row>
    <row r="930" spans="1:25" s="1" customFormat="1" ht="22.5" customHeight="1" thickTop="1" thickBot="1" x14ac:dyDescent="0.3">
      <c r="A930" s="14"/>
      <c r="B930" s="74"/>
      <c r="C930" s="74"/>
      <c r="D930" s="74"/>
      <c r="E930" s="74"/>
      <c r="F930" s="74"/>
      <c r="G930" s="74"/>
      <c r="H930" s="74"/>
      <c r="I930" s="74"/>
      <c r="J930" s="74"/>
      <c r="K930" s="71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173"/>
      <c r="Y930" s="88"/>
    </row>
    <row r="931" spans="1:25" s="1" customFormat="1" ht="22.5" customHeight="1" thickTop="1" thickBot="1" x14ac:dyDescent="0.3">
      <c r="A931" s="14"/>
      <c r="B931" s="74"/>
      <c r="C931" s="74"/>
      <c r="D931" s="74"/>
      <c r="E931" s="74"/>
      <c r="F931" s="74"/>
      <c r="G931" s="74"/>
      <c r="H931" s="74"/>
      <c r="I931" s="74"/>
      <c r="J931" s="74"/>
      <c r="K931" s="71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173"/>
      <c r="Y931" s="88"/>
    </row>
    <row r="932" spans="1:25" s="1" customFormat="1" ht="22.5" customHeight="1" thickTop="1" thickBot="1" x14ac:dyDescent="0.3">
      <c r="A932" s="14"/>
      <c r="B932" s="74"/>
      <c r="C932" s="74"/>
      <c r="D932" s="74"/>
      <c r="E932" s="74"/>
      <c r="F932" s="74"/>
      <c r="G932" s="74"/>
      <c r="H932" s="74"/>
      <c r="I932" s="74"/>
      <c r="J932" s="74"/>
      <c r="K932" s="71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173"/>
      <c r="Y932" s="88"/>
    </row>
    <row r="933" spans="1:25" s="1" customFormat="1" ht="22.5" customHeight="1" thickTop="1" thickBot="1" x14ac:dyDescent="0.3">
      <c r="A933" s="14"/>
      <c r="B933" s="74"/>
      <c r="C933" s="74"/>
      <c r="D933" s="74"/>
      <c r="E933" s="74"/>
      <c r="F933" s="74"/>
      <c r="G933" s="74"/>
      <c r="H933" s="74"/>
      <c r="I933" s="74"/>
      <c r="J933" s="74"/>
      <c r="K933" s="71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173"/>
      <c r="Y933" s="88"/>
    </row>
    <row r="934" spans="1:25" s="1" customFormat="1" ht="22.5" customHeight="1" thickTop="1" thickBot="1" x14ac:dyDescent="0.3">
      <c r="A934" s="14"/>
      <c r="B934" s="74"/>
      <c r="C934" s="74"/>
      <c r="D934" s="74"/>
      <c r="E934" s="74"/>
      <c r="F934" s="74"/>
      <c r="G934" s="74"/>
      <c r="H934" s="74"/>
      <c r="I934" s="74"/>
      <c r="J934" s="74"/>
      <c r="K934" s="71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173"/>
      <c r="Y934" s="88"/>
    </row>
    <row r="935" spans="1:25" s="1" customFormat="1" ht="22.5" customHeight="1" thickTop="1" thickBot="1" x14ac:dyDescent="0.3">
      <c r="A935" s="14"/>
      <c r="B935" s="74"/>
      <c r="C935" s="74"/>
      <c r="D935" s="74"/>
      <c r="E935" s="74"/>
      <c r="F935" s="74"/>
      <c r="G935" s="74"/>
      <c r="H935" s="74"/>
      <c r="I935" s="74"/>
      <c r="J935" s="74"/>
      <c r="K935" s="71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173"/>
      <c r="Y935" s="88"/>
    </row>
    <row r="936" spans="1:25" s="1" customFormat="1" ht="22.5" customHeight="1" thickTop="1" thickBot="1" x14ac:dyDescent="0.3">
      <c r="A936" s="14"/>
      <c r="B936" s="74"/>
      <c r="C936" s="74"/>
      <c r="D936" s="74"/>
      <c r="E936" s="74"/>
      <c r="F936" s="74"/>
      <c r="G936" s="74"/>
      <c r="H936" s="74"/>
      <c r="I936" s="74"/>
      <c r="J936" s="74"/>
      <c r="K936" s="71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173"/>
      <c r="Y936" s="88"/>
    </row>
    <row r="937" spans="1:25" s="1" customFormat="1" ht="22.5" customHeight="1" thickTop="1" thickBot="1" x14ac:dyDescent="0.3">
      <c r="A937" s="14"/>
      <c r="B937" s="74"/>
      <c r="C937" s="74"/>
      <c r="D937" s="74"/>
      <c r="E937" s="74"/>
      <c r="F937" s="74"/>
      <c r="G937" s="74"/>
      <c r="H937" s="74"/>
      <c r="I937" s="74"/>
      <c r="J937" s="74"/>
      <c r="K937" s="71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173"/>
      <c r="Y937" s="88"/>
    </row>
    <row r="938" spans="1:25" s="1" customFormat="1" ht="22.5" customHeight="1" thickTop="1" thickBot="1" x14ac:dyDescent="0.3">
      <c r="A938" s="14"/>
      <c r="B938" s="74"/>
      <c r="C938" s="74"/>
      <c r="D938" s="74"/>
      <c r="E938" s="74"/>
      <c r="F938" s="74"/>
      <c r="G938" s="74"/>
      <c r="H938" s="74"/>
      <c r="I938" s="74"/>
      <c r="J938" s="74"/>
      <c r="K938" s="71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173"/>
      <c r="Y938" s="88"/>
    </row>
    <row r="939" spans="1:25" s="1" customFormat="1" ht="22.5" customHeight="1" thickTop="1" thickBot="1" x14ac:dyDescent="0.3">
      <c r="A939" s="14"/>
      <c r="B939" s="74"/>
      <c r="C939" s="74"/>
      <c r="D939" s="74"/>
      <c r="E939" s="74"/>
      <c r="F939" s="74"/>
      <c r="G939" s="74"/>
      <c r="H939" s="74"/>
      <c r="I939" s="74"/>
      <c r="J939" s="74"/>
      <c r="K939" s="71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173"/>
      <c r="Y939" s="88"/>
    </row>
    <row r="940" spans="1:25" s="1" customFormat="1" ht="22.5" customHeight="1" thickTop="1" thickBot="1" x14ac:dyDescent="0.3">
      <c r="A940" s="14"/>
      <c r="B940" s="74"/>
      <c r="C940" s="74"/>
      <c r="D940" s="74"/>
      <c r="E940" s="74"/>
      <c r="F940" s="74"/>
      <c r="G940" s="74"/>
      <c r="H940" s="74"/>
      <c r="I940" s="74"/>
      <c r="J940" s="74"/>
      <c r="K940" s="71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173"/>
      <c r="Y940" s="88"/>
    </row>
    <row r="941" spans="1:25" s="1" customFormat="1" ht="22.5" customHeight="1" thickTop="1" thickBot="1" x14ac:dyDescent="0.3">
      <c r="A941" s="14"/>
      <c r="B941" s="74"/>
      <c r="C941" s="74"/>
      <c r="D941" s="74"/>
      <c r="E941" s="74"/>
      <c r="F941" s="74"/>
      <c r="G941" s="74"/>
      <c r="H941" s="74"/>
      <c r="I941" s="74"/>
      <c r="J941" s="74"/>
      <c r="K941" s="71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173"/>
      <c r="Y941" s="88"/>
    </row>
    <row r="942" spans="1:25" s="1" customFormat="1" ht="22.5" customHeight="1" thickTop="1" thickBot="1" x14ac:dyDescent="0.3">
      <c r="A942" s="14"/>
      <c r="B942" s="74"/>
      <c r="C942" s="74"/>
      <c r="D942" s="74"/>
      <c r="E942" s="74"/>
      <c r="F942" s="74"/>
      <c r="G942" s="74"/>
      <c r="H942" s="74"/>
      <c r="I942" s="74"/>
      <c r="J942" s="74"/>
      <c r="K942" s="71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173"/>
      <c r="Y942" s="88"/>
    </row>
    <row r="943" spans="1:25" s="1" customFormat="1" ht="22.5" customHeight="1" thickTop="1" thickBot="1" x14ac:dyDescent="0.3">
      <c r="A943" s="14"/>
      <c r="B943" s="74"/>
      <c r="C943" s="74"/>
      <c r="D943" s="74"/>
      <c r="E943" s="74"/>
      <c r="F943" s="74"/>
      <c r="G943" s="74"/>
      <c r="H943" s="74"/>
      <c r="I943" s="74"/>
      <c r="J943" s="74"/>
      <c r="K943" s="71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173"/>
      <c r="Y943" s="88"/>
    </row>
    <row r="944" spans="1:25" s="1" customFormat="1" ht="22.5" customHeight="1" thickTop="1" thickBot="1" x14ac:dyDescent="0.3">
      <c r="A944" s="14"/>
      <c r="B944" s="74"/>
      <c r="C944" s="74"/>
      <c r="D944" s="74"/>
      <c r="E944" s="74"/>
      <c r="F944" s="74"/>
      <c r="G944" s="74"/>
      <c r="H944" s="74"/>
      <c r="I944" s="74"/>
      <c r="J944" s="74"/>
      <c r="K944" s="71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173"/>
      <c r="Y944" s="88"/>
    </row>
    <row r="945" spans="1:25" s="1" customFormat="1" ht="22.5" customHeight="1" thickTop="1" thickBot="1" x14ac:dyDescent="0.3">
      <c r="A945" s="14"/>
      <c r="B945" s="74"/>
      <c r="C945" s="74"/>
      <c r="D945" s="74"/>
      <c r="E945" s="74"/>
      <c r="F945" s="74"/>
      <c r="G945" s="74"/>
      <c r="H945" s="74"/>
      <c r="I945" s="74"/>
      <c r="J945" s="74"/>
      <c r="K945" s="71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173"/>
      <c r="Y945" s="88"/>
    </row>
    <row r="946" spans="1:25" s="1" customFormat="1" ht="22.5" customHeight="1" thickTop="1" thickBot="1" x14ac:dyDescent="0.3">
      <c r="A946" s="14"/>
      <c r="B946" s="74"/>
      <c r="C946" s="74"/>
      <c r="D946" s="74"/>
      <c r="E946" s="74"/>
      <c r="F946" s="74"/>
      <c r="G946" s="74"/>
      <c r="H946" s="74"/>
      <c r="I946" s="74"/>
      <c r="J946" s="74"/>
      <c r="K946" s="71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173"/>
      <c r="Y946" s="88"/>
    </row>
    <row r="947" spans="1:25" s="1" customFormat="1" ht="22.5" customHeight="1" thickTop="1" thickBot="1" x14ac:dyDescent="0.3">
      <c r="A947" s="14"/>
      <c r="B947" s="74"/>
      <c r="C947" s="74"/>
      <c r="D947" s="74"/>
      <c r="E947" s="74"/>
      <c r="F947" s="74"/>
      <c r="G947" s="74"/>
      <c r="H947" s="74"/>
      <c r="I947" s="74"/>
      <c r="J947" s="74"/>
      <c r="K947" s="71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173"/>
      <c r="Y947" s="88"/>
    </row>
    <row r="948" spans="1:25" s="1" customFormat="1" ht="22.5" customHeight="1" thickTop="1" thickBot="1" x14ac:dyDescent="0.3">
      <c r="A948" s="14"/>
      <c r="B948" s="74"/>
      <c r="C948" s="74"/>
      <c r="D948" s="74"/>
      <c r="E948" s="74"/>
      <c r="F948" s="74"/>
      <c r="G948" s="74"/>
      <c r="H948" s="74"/>
      <c r="I948" s="74"/>
      <c r="J948" s="74"/>
      <c r="K948" s="71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173"/>
      <c r="Y948" s="88"/>
    </row>
    <row r="949" spans="1:25" s="1" customFormat="1" ht="22.5" customHeight="1" thickTop="1" thickBot="1" x14ac:dyDescent="0.3">
      <c r="A949" s="14"/>
      <c r="B949" s="74"/>
      <c r="C949" s="74"/>
      <c r="D949" s="74"/>
      <c r="E949" s="74"/>
      <c r="F949" s="74"/>
      <c r="G949" s="74"/>
      <c r="H949" s="83"/>
      <c r="I949" s="83"/>
      <c r="J949" s="83"/>
      <c r="K949" s="70"/>
      <c r="L949" s="79"/>
      <c r="M949" s="79"/>
      <c r="N949" s="79"/>
      <c r="O949" s="79"/>
      <c r="P949" s="79"/>
      <c r="Q949" s="79"/>
      <c r="R949" s="79"/>
      <c r="S949" s="79"/>
      <c r="T949" s="79"/>
      <c r="U949" s="79"/>
      <c r="V949" s="79"/>
      <c r="W949" s="79"/>
      <c r="X949" s="173"/>
      <c r="Y949" s="88"/>
    </row>
    <row r="950" spans="1:25" s="1" customFormat="1" ht="22.5" customHeight="1" thickTop="1" thickBot="1" x14ac:dyDescent="0.3">
      <c r="A950" s="14"/>
      <c r="B950" s="74"/>
      <c r="C950" s="74"/>
      <c r="D950" s="74"/>
      <c r="E950" s="74"/>
      <c r="F950" s="74"/>
      <c r="G950" s="74"/>
      <c r="H950" s="74"/>
      <c r="I950" s="74"/>
      <c r="J950" s="74"/>
      <c r="K950" s="71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173"/>
      <c r="Y950" s="88"/>
    </row>
    <row r="951" spans="1:25" s="1" customFormat="1" ht="22.5" customHeight="1" thickTop="1" thickBot="1" x14ac:dyDescent="0.3">
      <c r="A951" s="14"/>
      <c r="B951" s="74"/>
      <c r="C951" s="74"/>
      <c r="D951" s="74"/>
      <c r="E951" s="74"/>
      <c r="F951" s="74"/>
      <c r="G951" s="74"/>
      <c r="H951" s="74"/>
      <c r="I951" s="74"/>
      <c r="J951" s="74"/>
      <c r="K951" s="71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173"/>
      <c r="Y951" s="88"/>
    </row>
    <row r="952" spans="1:25" s="1" customFormat="1" ht="22.5" customHeight="1" thickTop="1" thickBot="1" x14ac:dyDescent="0.3">
      <c r="A952" s="14"/>
      <c r="B952" s="74"/>
      <c r="C952" s="74"/>
      <c r="D952" s="74"/>
      <c r="E952" s="74"/>
      <c r="F952" s="74"/>
      <c r="G952" s="74"/>
      <c r="H952" s="74"/>
      <c r="I952" s="74"/>
      <c r="J952" s="74"/>
      <c r="K952" s="71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173"/>
      <c r="Y952" s="88"/>
    </row>
    <row r="953" spans="1:25" s="1" customFormat="1" ht="22.5" customHeight="1" thickTop="1" thickBot="1" x14ac:dyDescent="0.3">
      <c r="A953" s="14"/>
      <c r="B953" s="74"/>
      <c r="C953" s="74"/>
      <c r="D953" s="74"/>
      <c r="E953" s="74"/>
      <c r="F953" s="74"/>
      <c r="G953" s="74"/>
      <c r="H953" s="74"/>
      <c r="I953" s="74"/>
      <c r="J953" s="74"/>
      <c r="K953" s="71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173"/>
      <c r="Y953" s="88"/>
    </row>
    <row r="954" spans="1:25" s="1" customFormat="1" ht="22.5" customHeight="1" thickTop="1" thickBot="1" x14ac:dyDescent="0.3">
      <c r="A954" s="14"/>
      <c r="B954" s="74"/>
      <c r="C954" s="74"/>
      <c r="D954" s="74"/>
      <c r="E954" s="74"/>
      <c r="F954" s="74"/>
      <c r="G954" s="74"/>
      <c r="H954" s="74"/>
      <c r="I954" s="74"/>
      <c r="J954" s="74"/>
      <c r="K954" s="71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173"/>
      <c r="Y954" s="88"/>
    </row>
    <row r="955" spans="1:25" s="1" customFormat="1" ht="22.5" customHeight="1" thickTop="1" thickBot="1" x14ac:dyDescent="0.3">
      <c r="A955" s="14"/>
      <c r="B955" s="74"/>
      <c r="C955" s="74"/>
      <c r="D955" s="74"/>
      <c r="E955" s="74"/>
      <c r="F955" s="74"/>
      <c r="G955" s="74"/>
      <c r="H955" s="74"/>
      <c r="I955" s="74"/>
      <c r="J955" s="74"/>
      <c r="K955" s="71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173"/>
      <c r="Y955" s="88"/>
    </row>
    <row r="956" spans="1:25" s="1" customFormat="1" ht="22.5" customHeight="1" thickTop="1" thickBot="1" x14ac:dyDescent="0.3">
      <c r="A956" s="14"/>
      <c r="B956" s="74"/>
      <c r="C956" s="74"/>
      <c r="D956" s="74"/>
      <c r="E956" s="74"/>
      <c r="F956" s="74"/>
      <c r="G956" s="74"/>
      <c r="H956" s="74"/>
      <c r="I956" s="74"/>
      <c r="J956" s="74"/>
      <c r="K956" s="71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173"/>
      <c r="Y956" s="88"/>
    </row>
    <row r="957" spans="1:25" s="1" customFormat="1" ht="22.5" customHeight="1" thickTop="1" thickBot="1" x14ac:dyDescent="0.3">
      <c r="A957" s="14"/>
      <c r="B957" s="74"/>
      <c r="C957" s="74"/>
      <c r="D957" s="74"/>
      <c r="E957" s="74"/>
      <c r="F957" s="74"/>
      <c r="G957" s="74"/>
      <c r="H957" s="74"/>
      <c r="I957" s="74"/>
      <c r="J957" s="74"/>
      <c r="K957" s="71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173"/>
      <c r="Y957" s="88"/>
    </row>
    <row r="958" spans="1:25" s="1" customFormat="1" ht="22.5" customHeight="1" thickTop="1" thickBot="1" x14ac:dyDescent="0.3">
      <c r="A958" s="14"/>
      <c r="B958" s="74"/>
      <c r="C958" s="74"/>
      <c r="D958" s="74"/>
      <c r="E958" s="74"/>
      <c r="F958" s="74"/>
      <c r="G958" s="74"/>
      <c r="H958" s="74"/>
      <c r="I958" s="74"/>
      <c r="J958" s="74"/>
      <c r="K958" s="71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173"/>
      <c r="Y958" s="88"/>
    </row>
    <row r="959" spans="1:25" s="1" customFormat="1" ht="22.5" customHeight="1" thickTop="1" thickBot="1" x14ac:dyDescent="0.3">
      <c r="A959" s="14"/>
      <c r="B959" s="74"/>
      <c r="C959" s="74"/>
      <c r="D959" s="74"/>
      <c r="E959" s="74"/>
      <c r="F959" s="74"/>
      <c r="G959" s="74"/>
      <c r="H959" s="74"/>
      <c r="I959" s="74"/>
      <c r="J959" s="74"/>
      <c r="K959" s="71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173"/>
      <c r="Y959" s="88"/>
    </row>
    <row r="960" spans="1:25" s="1" customFormat="1" ht="22.5" customHeight="1" thickTop="1" thickBot="1" x14ac:dyDescent="0.3">
      <c r="A960" s="14"/>
      <c r="B960" s="74"/>
      <c r="C960" s="74"/>
      <c r="D960" s="74"/>
      <c r="E960" s="74"/>
      <c r="F960" s="74"/>
      <c r="G960" s="74"/>
      <c r="H960" s="74"/>
      <c r="I960" s="74"/>
      <c r="J960" s="74"/>
      <c r="K960" s="71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173"/>
      <c r="Y960" s="88"/>
    </row>
    <row r="961" spans="1:25" s="1" customFormat="1" ht="22.5" customHeight="1" thickTop="1" thickBot="1" x14ac:dyDescent="0.3">
      <c r="A961" s="14"/>
      <c r="B961" s="74"/>
      <c r="C961" s="74"/>
      <c r="D961" s="74"/>
      <c r="E961" s="74"/>
      <c r="F961" s="74"/>
      <c r="G961" s="74"/>
      <c r="H961" s="74"/>
      <c r="I961" s="74"/>
      <c r="J961" s="74"/>
      <c r="K961" s="71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173"/>
      <c r="Y961" s="88"/>
    </row>
    <row r="962" spans="1:25" s="1" customFormat="1" ht="22.5" customHeight="1" thickTop="1" thickBot="1" x14ac:dyDescent="0.3">
      <c r="A962" s="14"/>
      <c r="B962" s="74"/>
      <c r="C962" s="74"/>
      <c r="D962" s="74"/>
      <c r="E962" s="74"/>
      <c r="F962" s="74"/>
      <c r="G962" s="74"/>
      <c r="H962" s="74"/>
      <c r="I962" s="74"/>
      <c r="J962" s="74"/>
      <c r="K962" s="71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173"/>
      <c r="Y962" s="88"/>
    </row>
    <row r="963" spans="1:25" s="1" customFormat="1" ht="22.5" customHeight="1" thickTop="1" thickBot="1" x14ac:dyDescent="0.3">
      <c r="A963" s="14"/>
      <c r="B963" s="74"/>
      <c r="C963" s="74"/>
      <c r="D963" s="74"/>
      <c r="E963" s="74"/>
      <c r="F963" s="74"/>
      <c r="G963" s="74"/>
      <c r="H963" s="74"/>
      <c r="I963" s="74"/>
      <c r="J963" s="74"/>
      <c r="K963" s="71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173"/>
      <c r="Y963" s="88"/>
    </row>
    <row r="964" spans="1:25" s="1" customFormat="1" ht="22.5" customHeight="1" thickTop="1" thickBot="1" x14ac:dyDescent="0.3">
      <c r="A964" s="14"/>
      <c r="B964" s="74"/>
      <c r="C964" s="74"/>
      <c r="D964" s="74"/>
      <c r="E964" s="74"/>
      <c r="F964" s="74"/>
      <c r="G964" s="74"/>
      <c r="H964" s="74"/>
      <c r="I964" s="74"/>
      <c r="J964" s="74"/>
      <c r="K964" s="71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173"/>
      <c r="Y964" s="88"/>
    </row>
    <row r="965" spans="1:25" s="1" customFormat="1" ht="22.5" customHeight="1" thickTop="1" thickBot="1" x14ac:dyDescent="0.3">
      <c r="A965" s="14"/>
      <c r="B965" s="74"/>
      <c r="C965" s="74"/>
      <c r="D965" s="74"/>
      <c r="E965" s="74"/>
      <c r="F965" s="74"/>
      <c r="G965" s="74"/>
      <c r="H965" s="74"/>
      <c r="I965" s="74"/>
      <c r="J965" s="74"/>
      <c r="K965" s="71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173"/>
      <c r="Y965" s="88"/>
    </row>
    <row r="966" spans="1:25" s="1" customFormat="1" ht="22.5" customHeight="1" thickTop="1" thickBot="1" x14ac:dyDescent="0.3">
      <c r="A966" s="14"/>
      <c r="B966" s="74"/>
      <c r="C966" s="74"/>
      <c r="D966" s="74"/>
      <c r="E966" s="74"/>
      <c r="F966" s="74"/>
      <c r="G966" s="74"/>
      <c r="H966" s="74"/>
      <c r="I966" s="74"/>
      <c r="J966" s="74"/>
      <c r="K966" s="71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173"/>
      <c r="Y966" s="88"/>
    </row>
    <row r="967" spans="1:25" s="1" customFormat="1" ht="22.5" customHeight="1" thickTop="1" thickBot="1" x14ac:dyDescent="0.3">
      <c r="A967" s="14"/>
      <c r="B967" s="74"/>
      <c r="C967" s="74"/>
      <c r="D967" s="74"/>
      <c r="E967" s="74"/>
      <c r="F967" s="74"/>
      <c r="G967" s="74"/>
      <c r="H967" s="74"/>
      <c r="I967" s="74"/>
      <c r="J967" s="74"/>
      <c r="K967" s="71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173"/>
      <c r="Y967" s="88"/>
    </row>
    <row r="968" spans="1:25" s="1" customFormat="1" ht="22.5" customHeight="1" thickTop="1" thickBot="1" x14ac:dyDescent="0.3">
      <c r="A968" s="14"/>
      <c r="B968" s="74"/>
      <c r="C968" s="74"/>
      <c r="D968" s="74"/>
      <c r="E968" s="74"/>
      <c r="F968" s="74"/>
      <c r="G968" s="74"/>
      <c r="H968" s="74"/>
      <c r="I968" s="74"/>
      <c r="J968" s="74"/>
      <c r="K968" s="71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173"/>
      <c r="Y968" s="88"/>
    </row>
    <row r="969" spans="1:25" s="1" customFormat="1" ht="22.5" customHeight="1" thickTop="1" thickBot="1" x14ac:dyDescent="0.3">
      <c r="A969" s="14"/>
      <c r="B969" s="74"/>
      <c r="C969" s="74"/>
      <c r="D969" s="74"/>
      <c r="E969" s="74"/>
      <c r="F969" s="74"/>
      <c r="G969" s="74"/>
      <c r="H969" s="74"/>
      <c r="I969" s="74"/>
      <c r="J969" s="74"/>
      <c r="K969" s="71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173"/>
      <c r="Y969" s="88"/>
    </row>
    <row r="970" spans="1:25" s="1" customFormat="1" ht="22.5" customHeight="1" thickTop="1" thickBot="1" x14ac:dyDescent="0.3">
      <c r="A970" s="14"/>
      <c r="B970" s="74"/>
      <c r="C970" s="74"/>
      <c r="D970" s="74"/>
      <c r="E970" s="74"/>
      <c r="F970" s="74"/>
      <c r="G970" s="74"/>
      <c r="H970" s="74"/>
      <c r="I970" s="74"/>
      <c r="J970" s="74"/>
      <c r="K970" s="71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173"/>
      <c r="Y970" s="88"/>
    </row>
    <row r="971" spans="1:25" s="1" customFormat="1" ht="22.5" customHeight="1" thickTop="1" thickBot="1" x14ac:dyDescent="0.3">
      <c r="A971" s="14"/>
      <c r="B971" s="74"/>
      <c r="C971" s="74"/>
      <c r="D971" s="74"/>
      <c r="E971" s="74"/>
      <c r="F971" s="74"/>
      <c r="G971" s="74"/>
      <c r="H971" s="74"/>
      <c r="I971" s="74"/>
      <c r="J971" s="74"/>
      <c r="K971" s="71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173"/>
      <c r="Y971" s="88"/>
    </row>
    <row r="972" spans="1:25" s="1" customFormat="1" ht="22.5" customHeight="1" thickTop="1" thickBot="1" x14ac:dyDescent="0.3">
      <c r="A972" s="14"/>
      <c r="B972" s="74"/>
      <c r="C972" s="74"/>
      <c r="D972" s="74"/>
      <c r="E972" s="74"/>
      <c r="F972" s="74"/>
      <c r="G972" s="74"/>
      <c r="H972" s="74"/>
      <c r="I972" s="74"/>
      <c r="J972" s="74"/>
      <c r="K972" s="71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173"/>
      <c r="Y972" s="88"/>
    </row>
    <row r="973" spans="1:25" s="1" customFormat="1" ht="22.5" customHeight="1" thickTop="1" thickBot="1" x14ac:dyDescent="0.3">
      <c r="A973" s="14"/>
      <c r="B973" s="74"/>
      <c r="C973" s="74"/>
      <c r="D973" s="74"/>
      <c r="E973" s="74"/>
      <c r="F973" s="74"/>
      <c r="G973" s="74"/>
      <c r="H973" s="74"/>
      <c r="I973" s="74"/>
      <c r="J973" s="74"/>
      <c r="K973" s="71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173"/>
      <c r="Y973" s="88"/>
    </row>
    <row r="974" spans="1:25" s="1" customFormat="1" ht="22.5" customHeight="1" thickTop="1" thickBot="1" x14ac:dyDescent="0.3">
      <c r="A974" s="14"/>
      <c r="B974" s="74"/>
      <c r="C974" s="74"/>
      <c r="D974" s="74"/>
      <c r="E974" s="74"/>
      <c r="F974" s="74"/>
      <c r="G974" s="74"/>
      <c r="H974" s="74"/>
      <c r="I974" s="74"/>
      <c r="J974" s="74"/>
      <c r="K974" s="71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173"/>
      <c r="Y974" s="88"/>
    </row>
    <row r="975" spans="1:25" s="1" customFormat="1" ht="22.5" customHeight="1" thickTop="1" thickBot="1" x14ac:dyDescent="0.3">
      <c r="A975" s="14"/>
      <c r="B975" s="74"/>
      <c r="C975" s="74"/>
      <c r="D975" s="74"/>
      <c r="E975" s="74"/>
      <c r="F975" s="74"/>
      <c r="G975" s="74"/>
      <c r="H975" s="74"/>
      <c r="I975" s="74"/>
      <c r="J975" s="74"/>
      <c r="K975" s="71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173"/>
      <c r="Y975" s="88"/>
    </row>
    <row r="976" spans="1:25" s="1" customFormat="1" ht="22.5" customHeight="1" thickTop="1" thickBot="1" x14ac:dyDescent="0.3">
      <c r="A976" s="14"/>
      <c r="B976" s="74"/>
      <c r="C976" s="74"/>
      <c r="D976" s="74"/>
      <c r="E976" s="74"/>
      <c r="F976" s="74"/>
      <c r="G976" s="74"/>
      <c r="H976" s="74"/>
      <c r="I976" s="74"/>
      <c r="J976" s="74"/>
      <c r="K976" s="71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173"/>
      <c r="Y976" s="88"/>
    </row>
    <row r="977" spans="1:25" s="1" customFormat="1" ht="22.5" customHeight="1" thickTop="1" thickBot="1" x14ac:dyDescent="0.3">
      <c r="A977" s="14"/>
      <c r="B977" s="74"/>
      <c r="C977" s="74"/>
      <c r="D977" s="74"/>
      <c r="E977" s="74"/>
      <c r="F977" s="74"/>
      <c r="G977" s="74"/>
      <c r="H977" s="74"/>
      <c r="I977" s="74"/>
      <c r="J977" s="74"/>
      <c r="K977" s="71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173"/>
      <c r="Y977" s="88"/>
    </row>
    <row r="978" spans="1:25" s="1" customFormat="1" ht="22.5" customHeight="1" thickTop="1" thickBot="1" x14ac:dyDescent="0.3">
      <c r="A978" s="14"/>
      <c r="B978" s="74"/>
      <c r="C978" s="74"/>
      <c r="D978" s="74"/>
      <c r="E978" s="74"/>
      <c r="F978" s="74"/>
      <c r="G978" s="74"/>
      <c r="H978" s="74"/>
      <c r="I978" s="74"/>
      <c r="J978" s="74"/>
      <c r="K978" s="71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173"/>
      <c r="Y978" s="88"/>
    </row>
    <row r="979" spans="1:25" s="1" customFormat="1" ht="22.5" customHeight="1" thickTop="1" thickBot="1" x14ac:dyDescent="0.3">
      <c r="A979" s="14"/>
      <c r="B979" s="74"/>
      <c r="C979" s="74"/>
      <c r="D979" s="74"/>
      <c r="E979" s="74"/>
      <c r="F979" s="74"/>
      <c r="G979" s="74"/>
      <c r="H979" s="74"/>
      <c r="I979" s="74"/>
      <c r="J979" s="74"/>
      <c r="K979" s="71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173"/>
      <c r="Y979" s="88"/>
    </row>
    <row r="980" spans="1:25" s="1" customFormat="1" ht="22.5" customHeight="1" thickTop="1" thickBot="1" x14ac:dyDescent="0.3">
      <c r="A980" s="14"/>
      <c r="B980" s="74"/>
      <c r="C980" s="74"/>
      <c r="D980" s="74"/>
      <c r="E980" s="74"/>
      <c r="F980" s="74"/>
      <c r="G980" s="74"/>
      <c r="H980" s="74"/>
      <c r="I980" s="74"/>
      <c r="J980" s="74"/>
      <c r="K980" s="71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173"/>
      <c r="Y980" s="88"/>
    </row>
    <row r="981" spans="1:25" s="1" customFormat="1" ht="22.5" customHeight="1" thickTop="1" thickBot="1" x14ac:dyDescent="0.3">
      <c r="A981" s="14"/>
      <c r="B981" s="74"/>
      <c r="C981" s="74"/>
      <c r="D981" s="74"/>
      <c r="E981" s="74"/>
      <c r="F981" s="74"/>
      <c r="G981" s="74"/>
      <c r="H981" s="74"/>
      <c r="I981" s="74"/>
      <c r="J981" s="74"/>
      <c r="K981" s="71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173"/>
      <c r="Y981" s="88"/>
    </row>
    <row r="982" spans="1:25" s="1" customFormat="1" ht="22.5" customHeight="1" thickTop="1" thickBot="1" x14ac:dyDescent="0.3">
      <c r="A982" s="14"/>
      <c r="B982" s="74"/>
      <c r="C982" s="74"/>
      <c r="D982" s="74"/>
      <c r="E982" s="74"/>
      <c r="F982" s="74"/>
      <c r="G982" s="74"/>
      <c r="H982" s="74"/>
      <c r="I982" s="74"/>
      <c r="J982" s="74"/>
      <c r="K982" s="71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173"/>
      <c r="Y982" s="88"/>
    </row>
    <row r="983" spans="1:25" s="1" customFormat="1" ht="22.5" customHeight="1" thickTop="1" thickBot="1" x14ac:dyDescent="0.3">
      <c r="A983" s="14"/>
      <c r="B983" s="74"/>
      <c r="C983" s="74"/>
      <c r="D983" s="74"/>
      <c r="E983" s="74"/>
      <c r="F983" s="74"/>
      <c r="G983" s="74"/>
      <c r="H983" s="74"/>
      <c r="I983" s="74"/>
      <c r="J983" s="74"/>
      <c r="K983" s="71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173"/>
      <c r="Y983" s="88"/>
    </row>
    <row r="984" spans="1:25" s="1" customFormat="1" ht="22.5" customHeight="1" thickTop="1" thickBot="1" x14ac:dyDescent="0.3">
      <c r="A984" s="14"/>
      <c r="B984" s="74"/>
      <c r="C984" s="74"/>
      <c r="D984" s="74"/>
      <c r="E984" s="74"/>
      <c r="F984" s="74"/>
      <c r="G984" s="74"/>
      <c r="H984" s="74"/>
      <c r="I984" s="74"/>
      <c r="J984" s="74"/>
      <c r="K984" s="71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173"/>
      <c r="Y984" s="88"/>
    </row>
    <row r="985" spans="1:25" s="1" customFormat="1" ht="22.5" customHeight="1" thickTop="1" thickBot="1" x14ac:dyDescent="0.3">
      <c r="A985" s="14"/>
      <c r="B985" s="74"/>
      <c r="C985" s="74"/>
      <c r="D985" s="74"/>
      <c r="E985" s="74"/>
      <c r="F985" s="74"/>
      <c r="G985" s="74"/>
      <c r="H985" s="74"/>
      <c r="I985" s="74"/>
      <c r="J985" s="74"/>
      <c r="K985" s="71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173"/>
      <c r="Y985" s="88"/>
    </row>
    <row r="986" spans="1:25" s="1" customFormat="1" ht="22.5" customHeight="1" thickTop="1" thickBot="1" x14ac:dyDescent="0.3">
      <c r="A986" s="14"/>
      <c r="B986" s="74"/>
      <c r="C986" s="74"/>
      <c r="D986" s="74"/>
      <c r="E986" s="74"/>
      <c r="F986" s="74"/>
      <c r="G986" s="74"/>
      <c r="H986" s="83"/>
      <c r="I986" s="83"/>
      <c r="J986" s="83"/>
      <c r="K986" s="70"/>
      <c r="L986" s="79"/>
      <c r="M986" s="79"/>
      <c r="N986" s="79"/>
      <c r="O986" s="79"/>
      <c r="P986" s="79"/>
      <c r="Q986" s="79"/>
      <c r="R986" s="79"/>
      <c r="S986" s="79"/>
      <c r="T986" s="79"/>
      <c r="U986" s="79"/>
      <c r="V986" s="79"/>
      <c r="W986" s="79"/>
      <c r="X986" s="173"/>
      <c r="Y986" s="88"/>
    </row>
    <row r="987" spans="1:25" s="1" customFormat="1" ht="22.5" customHeight="1" thickTop="1" thickBot="1" x14ac:dyDescent="0.3">
      <c r="A987" s="14"/>
      <c r="B987" s="74"/>
      <c r="C987" s="74"/>
      <c r="D987" s="74"/>
      <c r="E987" s="74"/>
      <c r="F987" s="74"/>
      <c r="G987" s="74"/>
      <c r="H987" s="83"/>
      <c r="I987" s="83"/>
      <c r="J987" s="83"/>
      <c r="K987" s="70"/>
      <c r="L987" s="79"/>
      <c r="M987" s="79"/>
      <c r="N987" s="79"/>
      <c r="O987" s="79"/>
      <c r="P987" s="79"/>
      <c r="Q987" s="79"/>
      <c r="R987" s="79"/>
      <c r="S987" s="79"/>
      <c r="T987" s="79"/>
      <c r="U987" s="79"/>
      <c r="V987" s="79"/>
      <c r="W987" s="79"/>
      <c r="X987" s="173"/>
      <c r="Y987" s="88"/>
    </row>
    <row r="988" spans="1:25" s="1" customFormat="1" ht="22.5" customHeight="1" thickTop="1" thickBot="1" x14ac:dyDescent="0.3">
      <c r="A988" s="14"/>
      <c r="B988" s="74"/>
      <c r="C988" s="74"/>
      <c r="D988" s="74"/>
      <c r="E988" s="74"/>
      <c r="F988" s="74"/>
      <c r="G988" s="74"/>
      <c r="H988" s="74"/>
      <c r="I988" s="74"/>
      <c r="J988" s="74"/>
      <c r="K988" s="71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173"/>
      <c r="Y988" s="88"/>
    </row>
    <row r="989" spans="1:25" s="1" customFormat="1" ht="22.5" customHeight="1" thickTop="1" thickBot="1" x14ac:dyDescent="0.3">
      <c r="A989" s="14"/>
      <c r="B989" s="74"/>
      <c r="C989" s="74"/>
      <c r="D989" s="74"/>
      <c r="E989" s="74"/>
      <c r="F989" s="74"/>
      <c r="G989" s="74"/>
      <c r="H989" s="74"/>
      <c r="I989" s="74"/>
      <c r="J989" s="74"/>
      <c r="K989" s="71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173"/>
      <c r="Y989" s="88"/>
    </row>
    <row r="990" spans="1:25" s="1" customFormat="1" ht="22.5" customHeight="1" thickTop="1" thickBot="1" x14ac:dyDescent="0.3">
      <c r="A990" s="14"/>
      <c r="B990" s="74"/>
      <c r="C990" s="74"/>
      <c r="D990" s="74"/>
      <c r="E990" s="74"/>
      <c r="F990" s="74"/>
      <c r="G990" s="74"/>
      <c r="H990" s="74"/>
      <c r="I990" s="74"/>
      <c r="J990" s="74"/>
      <c r="K990" s="71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173"/>
      <c r="Y990" s="88"/>
    </row>
    <row r="991" spans="1:25" s="1" customFormat="1" ht="22.5" customHeight="1" thickTop="1" thickBot="1" x14ac:dyDescent="0.3">
      <c r="A991" s="14"/>
      <c r="B991" s="74"/>
      <c r="C991" s="74"/>
      <c r="D991" s="74"/>
      <c r="E991" s="74"/>
      <c r="F991" s="74"/>
      <c r="G991" s="74"/>
      <c r="H991" s="74"/>
      <c r="I991" s="74"/>
      <c r="J991" s="74"/>
      <c r="K991" s="71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173"/>
      <c r="Y991" s="88"/>
    </row>
    <row r="992" spans="1:25" s="1" customFormat="1" ht="22.5" customHeight="1" thickTop="1" thickBot="1" x14ac:dyDescent="0.3">
      <c r="A992" s="14"/>
      <c r="B992" s="74"/>
      <c r="C992" s="74"/>
      <c r="D992" s="74"/>
      <c r="E992" s="74"/>
      <c r="F992" s="74"/>
      <c r="G992" s="74"/>
      <c r="H992" s="74"/>
      <c r="I992" s="74"/>
      <c r="J992" s="74"/>
      <c r="K992" s="71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173"/>
      <c r="Y992" s="88"/>
    </row>
    <row r="993" spans="1:25" s="1" customFormat="1" ht="22.5" customHeight="1" thickTop="1" thickBot="1" x14ac:dyDescent="0.3">
      <c r="A993" s="14"/>
      <c r="B993" s="74"/>
      <c r="C993" s="74"/>
      <c r="D993" s="74"/>
      <c r="E993" s="74"/>
      <c r="F993" s="74"/>
      <c r="G993" s="74"/>
      <c r="H993" s="74"/>
      <c r="I993" s="74"/>
      <c r="J993" s="74"/>
      <c r="K993" s="71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173"/>
      <c r="Y993" s="88"/>
    </row>
    <row r="994" spans="1:25" s="1" customFormat="1" ht="22.5" customHeight="1" thickTop="1" thickBot="1" x14ac:dyDescent="0.3">
      <c r="A994" s="14"/>
      <c r="B994" s="74"/>
      <c r="C994" s="74"/>
      <c r="D994" s="74"/>
      <c r="E994" s="74"/>
      <c r="F994" s="74"/>
      <c r="G994" s="74"/>
      <c r="H994" s="74"/>
      <c r="I994" s="74"/>
      <c r="J994" s="74"/>
      <c r="K994" s="71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173"/>
      <c r="Y994" s="88"/>
    </row>
    <row r="995" spans="1:25" s="1" customFormat="1" ht="22.5" customHeight="1" thickTop="1" thickBot="1" x14ac:dyDescent="0.3">
      <c r="A995" s="14"/>
      <c r="B995" s="74"/>
      <c r="C995" s="74"/>
      <c r="D995" s="74"/>
      <c r="E995" s="74"/>
      <c r="F995" s="74"/>
      <c r="G995" s="74"/>
      <c r="H995" s="74"/>
      <c r="I995" s="74"/>
      <c r="J995" s="74"/>
      <c r="K995" s="71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173"/>
      <c r="Y995" s="88"/>
    </row>
    <row r="996" spans="1:25" s="1" customFormat="1" ht="22.5" customHeight="1" thickTop="1" thickBot="1" x14ac:dyDescent="0.3">
      <c r="A996" s="14"/>
      <c r="B996" s="74"/>
      <c r="C996" s="74"/>
      <c r="D996" s="74"/>
      <c r="E996" s="74"/>
      <c r="F996" s="74"/>
      <c r="G996" s="74"/>
      <c r="H996" s="74"/>
      <c r="I996" s="74"/>
      <c r="J996" s="74"/>
      <c r="K996" s="71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173"/>
      <c r="Y996" s="88"/>
    </row>
    <row r="997" spans="1:25" s="1" customFormat="1" ht="22.5" customHeight="1" thickTop="1" thickBot="1" x14ac:dyDescent="0.3">
      <c r="A997" s="14"/>
      <c r="B997" s="74"/>
      <c r="C997" s="74"/>
      <c r="D997" s="74"/>
      <c r="E997" s="74"/>
      <c r="F997" s="74"/>
      <c r="G997" s="74"/>
      <c r="H997" s="74"/>
      <c r="I997" s="74"/>
      <c r="J997" s="74"/>
      <c r="K997" s="71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173"/>
      <c r="Y997" s="88"/>
    </row>
    <row r="998" spans="1:25" s="1" customFormat="1" ht="22.5" customHeight="1" thickTop="1" thickBot="1" x14ac:dyDescent="0.3">
      <c r="A998" s="14"/>
      <c r="B998" s="74"/>
      <c r="C998" s="74"/>
      <c r="D998" s="74"/>
      <c r="E998" s="74"/>
      <c r="F998" s="74"/>
      <c r="G998" s="74"/>
      <c r="H998" s="74"/>
      <c r="I998" s="74"/>
      <c r="J998" s="74"/>
      <c r="K998" s="71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173"/>
      <c r="Y998" s="88"/>
    </row>
    <row r="999" spans="1:25" s="1" customFormat="1" ht="22.5" customHeight="1" thickTop="1" thickBot="1" x14ac:dyDescent="0.3">
      <c r="A999" s="14"/>
      <c r="B999" s="74"/>
      <c r="C999" s="74"/>
      <c r="D999" s="74"/>
      <c r="E999" s="74"/>
      <c r="F999" s="74"/>
      <c r="G999" s="74"/>
      <c r="H999" s="83"/>
      <c r="I999" s="83"/>
      <c r="J999" s="83"/>
      <c r="K999" s="70"/>
      <c r="L999" s="79"/>
      <c r="M999" s="79"/>
      <c r="N999" s="79"/>
      <c r="O999" s="79"/>
      <c r="P999" s="79"/>
      <c r="Q999" s="79"/>
      <c r="R999" s="79"/>
      <c r="S999" s="79"/>
      <c r="T999" s="79"/>
      <c r="U999" s="79"/>
      <c r="V999" s="79"/>
      <c r="W999" s="79"/>
      <c r="X999" s="173"/>
      <c r="Y999" s="88"/>
    </row>
    <row r="1000" spans="1:25" s="1" customFormat="1" ht="22.5" customHeight="1" thickTop="1" thickBot="1" x14ac:dyDescent="0.3">
      <c r="A1000" s="1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1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173"/>
      <c r="Y1000" s="88"/>
    </row>
    <row r="1001" spans="1:25" s="1" customFormat="1" ht="22.5" customHeight="1" thickTop="1" thickBot="1" x14ac:dyDescent="0.3">
      <c r="A1001" s="14"/>
      <c r="B1001" s="74"/>
      <c r="C1001" s="74"/>
      <c r="D1001" s="74"/>
      <c r="E1001" s="74"/>
      <c r="F1001" s="74"/>
      <c r="G1001" s="74"/>
      <c r="H1001" s="74"/>
      <c r="I1001" s="74"/>
      <c r="J1001" s="74"/>
      <c r="K1001" s="71"/>
      <c r="L1001" s="77"/>
      <c r="M1001" s="77"/>
      <c r="N1001" s="77"/>
      <c r="O1001" s="77"/>
      <c r="P1001" s="77"/>
      <c r="Q1001" s="77"/>
      <c r="R1001" s="77"/>
      <c r="S1001" s="77"/>
      <c r="T1001" s="77"/>
      <c r="U1001" s="77"/>
      <c r="V1001" s="77"/>
      <c r="W1001" s="77"/>
      <c r="X1001" s="173"/>
      <c r="Y1001" s="88"/>
    </row>
    <row r="1002" spans="1:25" s="1" customFormat="1" ht="22.5" customHeight="1" thickTop="1" thickBot="1" x14ac:dyDescent="0.3">
      <c r="A1002" s="14"/>
      <c r="B1002" s="74"/>
      <c r="C1002" s="74"/>
      <c r="D1002" s="74"/>
      <c r="E1002" s="74"/>
      <c r="F1002" s="74"/>
      <c r="G1002" s="74"/>
      <c r="H1002" s="74"/>
      <c r="I1002" s="74"/>
      <c r="J1002" s="74"/>
      <c r="K1002" s="71"/>
      <c r="L1002" s="77"/>
      <c r="M1002" s="77"/>
      <c r="N1002" s="77"/>
      <c r="O1002" s="77"/>
      <c r="P1002" s="77"/>
      <c r="Q1002" s="77"/>
      <c r="R1002" s="77"/>
      <c r="S1002" s="77"/>
      <c r="T1002" s="77"/>
      <c r="U1002" s="77"/>
      <c r="V1002" s="77"/>
      <c r="W1002" s="77"/>
      <c r="X1002" s="173"/>
      <c r="Y1002" s="88"/>
    </row>
    <row r="1003" spans="1:25" s="1" customFormat="1" ht="22.5" customHeight="1" thickTop="1" thickBot="1" x14ac:dyDescent="0.3">
      <c r="A1003" s="14"/>
      <c r="B1003" s="74"/>
      <c r="C1003" s="74"/>
      <c r="D1003" s="74"/>
      <c r="E1003" s="74"/>
      <c r="F1003" s="74"/>
      <c r="G1003" s="74"/>
      <c r="H1003" s="74"/>
      <c r="I1003" s="74"/>
      <c r="J1003" s="74"/>
      <c r="K1003" s="71"/>
      <c r="L1003" s="77"/>
      <c r="M1003" s="77"/>
      <c r="N1003" s="77"/>
      <c r="O1003" s="77"/>
      <c r="P1003" s="77"/>
      <c r="Q1003" s="77"/>
      <c r="R1003" s="77"/>
      <c r="S1003" s="77"/>
      <c r="T1003" s="77"/>
      <c r="U1003" s="77"/>
      <c r="V1003" s="77"/>
      <c r="W1003" s="77"/>
      <c r="X1003" s="173"/>
      <c r="Y1003" s="88"/>
    </row>
    <row r="1004" spans="1:25" s="1" customFormat="1" ht="22.5" customHeight="1" thickTop="1" thickBot="1" x14ac:dyDescent="0.3">
      <c r="A1004" s="14"/>
      <c r="B1004" s="74"/>
      <c r="C1004" s="74"/>
      <c r="D1004" s="74"/>
      <c r="E1004" s="74"/>
      <c r="F1004" s="74"/>
      <c r="G1004" s="74"/>
      <c r="H1004" s="74"/>
      <c r="I1004" s="74"/>
      <c r="J1004" s="74"/>
      <c r="K1004" s="71"/>
      <c r="L1004" s="77"/>
      <c r="M1004" s="77"/>
      <c r="N1004" s="77"/>
      <c r="O1004" s="77"/>
      <c r="P1004" s="77"/>
      <c r="Q1004" s="77"/>
      <c r="R1004" s="77"/>
      <c r="S1004" s="77"/>
      <c r="T1004" s="77"/>
      <c r="U1004" s="77"/>
      <c r="V1004" s="77"/>
      <c r="W1004" s="77"/>
      <c r="X1004" s="173"/>
      <c r="Y1004" s="88"/>
    </row>
    <row r="1005" spans="1:25" s="1" customFormat="1" ht="22.5" customHeight="1" thickTop="1" thickBot="1" x14ac:dyDescent="0.3">
      <c r="A1005" s="14"/>
      <c r="B1005" s="74"/>
      <c r="C1005" s="74"/>
      <c r="D1005" s="74"/>
      <c r="E1005" s="74"/>
      <c r="F1005" s="74"/>
      <c r="G1005" s="74"/>
      <c r="H1005" s="74"/>
      <c r="I1005" s="74"/>
      <c r="J1005" s="74"/>
      <c r="K1005" s="71"/>
      <c r="L1005" s="77"/>
      <c r="M1005" s="77"/>
      <c r="N1005" s="77"/>
      <c r="O1005" s="77"/>
      <c r="P1005" s="77"/>
      <c r="Q1005" s="77"/>
      <c r="R1005" s="77"/>
      <c r="S1005" s="77"/>
      <c r="T1005" s="77"/>
      <c r="U1005" s="77"/>
      <c r="V1005" s="77"/>
      <c r="W1005" s="77"/>
      <c r="X1005" s="173"/>
      <c r="Y1005" s="88"/>
    </row>
    <row r="1006" spans="1:25" s="1" customFormat="1" ht="22.5" customHeight="1" thickTop="1" thickBot="1" x14ac:dyDescent="0.3">
      <c r="A1006" s="14"/>
      <c r="B1006" s="74"/>
      <c r="C1006" s="74"/>
      <c r="D1006" s="74"/>
      <c r="E1006" s="74"/>
      <c r="F1006" s="74"/>
      <c r="G1006" s="74"/>
      <c r="H1006" s="74"/>
      <c r="I1006" s="74"/>
      <c r="J1006" s="74"/>
      <c r="K1006" s="71"/>
      <c r="L1006" s="77"/>
      <c r="M1006" s="77"/>
      <c r="N1006" s="77"/>
      <c r="O1006" s="77"/>
      <c r="P1006" s="77"/>
      <c r="Q1006" s="77"/>
      <c r="R1006" s="77"/>
      <c r="S1006" s="77"/>
      <c r="T1006" s="77"/>
      <c r="U1006" s="77"/>
      <c r="V1006" s="77"/>
      <c r="W1006" s="77"/>
      <c r="X1006" s="173"/>
      <c r="Y1006" s="88"/>
    </row>
    <row r="1007" spans="1:25" s="1" customFormat="1" ht="22.5" customHeight="1" thickTop="1" thickBot="1" x14ac:dyDescent="0.3">
      <c r="A1007" s="14"/>
      <c r="B1007" s="74"/>
      <c r="C1007" s="74"/>
      <c r="D1007" s="74"/>
      <c r="E1007" s="74"/>
      <c r="F1007" s="74"/>
      <c r="G1007" s="74"/>
      <c r="H1007" s="74"/>
      <c r="I1007" s="74"/>
      <c r="J1007" s="74"/>
      <c r="K1007" s="71"/>
      <c r="L1007" s="77"/>
      <c r="M1007" s="77"/>
      <c r="N1007" s="77"/>
      <c r="O1007" s="77"/>
      <c r="P1007" s="77"/>
      <c r="Q1007" s="77"/>
      <c r="R1007" s="77"/>
      <c r="S1007" s="77"/>
      <c r="T1007" s="77"/>
      <c r="U1007" s="77"/>
      <c r="V1007" s="77"/>
      <c r="W1007" s="77"/>
      <c r="X1007" s="173"/>
      <c r="Y1007" s="88"/>
    </row>
    <row r="1008" spans="1:25" s="1" customFormat="1" ht="22.5" customHeight="1" thickTop="1" thickBot="1" x14ac:dyDescent="0.3">
      <c r="A1008" s="14"/>
      <c r="B1008" s="74"/>
      <c r="C1008" s="74"/>
      <c r="D1008" s="74"/>
      <c r="E1008" s="74"/>
      <c r="F1008" s="74"/>
      <c r="G1008" s="74"/>
      <c r="H1008" s="74"/>
      <c r="I1008" s="74"/>
      <c r="J1008" s="74"/>
      <c r="K1008" s="71"/>
      <c r="L1008" s="77"/>
      <c r="M1008" s="77"/>
      <c r="N1008" s="77"/>
      <c r="O1008" s="77"/>
      <c r="P1008" s="77"/>
      <c r="Q1008" s="77"/>
      <c r="R1008" s="77"/>
      <c r="S1008" s="77"/>
      <c r="T1008" s="77"/>
      <c r="U1008" s="77"/>
      <c r="V1008" s="77"/>
      <c r="W1008" s="77"/>
      <c r="X1008" s="173"/>
      <c r="Y1008" s="88"/>
    </row>
    <row r="1009" spans="1:25" s="1" customFormat="1" ht="22.5" customHeight="1" thickTop="1" thickBot="1" x14ac:dyDescent="0.3">
      <c r="A1009" s="14"/>
      <c r="B1009" s="74"/>
      <c r="C1009" s="74"/>
      <c r="D1009" s="74"/>
      <c r="E1009" s="74"/>
      <c r="F1009" s="74"/>
      <c r="G1009" s="74"/>
      <c r="H1009" s="74"/>
      <c r="I1009" s="74"/>
      <c r="J1009" s="74"/>
      <c r="K1009" s="71"/>
      <c r="L1009" s="77"/>
      <c r="M1009" s="77"/>
      <c r="N1009" s="77"/>
      <c r="O1009" s="77"/>
      <c r="P1009" s="77"/>
      <c r="Q1009" s="77"/>
      <c r="R1009" s="77"/>
      <c r="S1009" s="77"/>
      <c r="T1009" s="77"/>
      <c r="U1009" s="77"/>
      <c r="V1009" s="77"/>
      <c r="W1009" s="77"/>
      <c r="X1009" s="173"/>
      <c r="Y1009" s="88"/>
    </row>
    <row r="1010" spans="1:25" s="1" customFormat="1" ht="22.5" customHeight="1" thickTop="1" thickBot="1" x14ac:dyDescent="0.3">
      <c r="A1010" s="14"/>
      <c r="B1010" s="74"/>
      <c r="C1010" s="74"/>
      <c r="D1010" s="74"/>
      <c r="E1010" s="74"/>
      <c r="F1010" s="74"/>
      <c r="G1010" s="74"/>
      <c r="H1010" s="74"/>
      <c r="I1010" s="74"/>
      <c r="J1010" s="74"/>
      <c r="K1010" s="71"/>
      <c r="L1010" s="77"/>
      <c r="M1010" s="77"/>
      <c r="N1010" s="77"/>
      <c r="O1010" s="77"/>
      <c r="P1010" s="77"/>
      <c r="Q1010" s="77"/>
      <c r="R1010" s="77"/>
      <c r="S1010" s="77"/>
      <c r="T1010" s="77"/>
      <c r="U1010" s="77"/>
      <c r="V1010" s="77"/>
      <c r="W1010" s="77"/>
      <c r="X1010" s="173"/>
      <c r="Y1010" s="88"/>
    </row>
    <row r="1011" spans="1:25" s="1" customFormat="1" ht="22.5" customHeight="1" thickTop="1" thickBot="1" x14ac:dyDescent="0.3">
      <c r="A1011" s="14"/>
      <c r="B1011" s="74"/>
      <c r="C1011" s="74"/>
      <c r="D1011" s="74"/>
      <c r="E1011" s="74"/>
      <c r="F1011" s="74"/>
      <c r="G1011" s="74"/>
      <c r="H1011" s="74"/>
      <c r="I1011" s="74"/>
      <c r="J1011" s="74"/>
      <c r="K1011" s="71"/>
      <c r="L1011" s="77"/>
      <c r="M1011" s="77"/>
      <c r="N1011" s="77"/>
      <c r="O1011" s="77"/>
      <c r="P1011" s="77"/>
      <c r="Q1011" s="77"/>
      <c r="R1011" s="77"/>
      <c r="S1011" s="77"/>
      <c r="T1011" s="77"/>
      <c r="U1011" s="77"/>
      <c r="V1011" s="77"/>
      <c r="W1011" s="77"/>
      <c r="X1011" s="173"/>
      <c r="Y1011" s="88"/>
    </row>
    <row r="1012" spans="1:25" s="1" customFormat="1" ht="22.5" customHeight="1" thickTop="1" thickBot="1" x14ac:dyDescent="0.3">
      <c r="A1012" s="14"/>
      <c r="B1012" s="74"/>
      <c r="C1012" s="74"/>
      <c r="D1012" s="74"/>
      <c r="E1012" s="74"/>
      <c r="F1012" s="74"/>
      <c r="G1012" s="74"/>
      <c r="H1012" s="74"/>
      <c r="I1012" s="74"/>
      <c r="J1012" s="74"/>
      <c r="K1012" s="71"/>
      <c r="L1012" s="77"/>
      <c r="M1012" s="77"/>
      <c r="N1012" s="77"/>
      <c r="O1012" s="77"/>
      <c r="P1012" s="77"/>
      <c r="Q1012" s="77"/>
      <c r="R1012" s="77"/>
      <c r="S1012" s="77"/>
      <c r="T1012" s="77"/>
      <c r="U1012" s="77"/>
      <c r="V1012" s="77"/>
      <c r="W1012" s="77"/>
      <c r="X1012" s="173"/>
      <c r="Y1012" s="88"/>
    </row>
    <row r="1013" spans="1:25" s="1" customFormat="1" ht="22.5" customHeight="1" thickTop="1" thickBot="1" x14ac:dyDescent="0.3">
      <c r="A1013" s="14"/>
      <c r="B1013" s="74"/>
      <c r="C1013" s="74"/>
      <c r="D1013" s="74"/>
      <c r="E1013" s="74"/>
      <c r="F1013" s="74"/>
      <c r="G1013" s="74"/>
      <c r="H1013" s="74"/>
      <c r="I1013" s="74"/>
      <c r="J1013" s="74"/>
      <c r="K1013" s="71"/>
      <c r="L1013" s="77"/>
      <c r="M1013" s="77"/>
      <c r="N1013" s="77"/>
      <c r="O1013" s="77"/>
      <c r="P1013" s="77"/>
      <c r="Q1013" s="77"/>
      <c r="R1013" s="77"/>
      <c r="S1013" s="77"/>
      <c r="T1013" s="77"/>
      <c r="U1013" s="77"/>
      <c r="V1013" s="77"/>
      <c r="W1013" s="77"/>
      <c r="X1013" s="173"/>
      <c r="Y1013" s="88"/>
    </row>
    <row r="1014" spans="1:25" s="1" customFormat="1" ht="22.5" customHeight="1" thickTop="1" thickBot="1" x14ac:dyDescent="0.3">
      <c r="A1014" s="14"/>
      <c r="B1014" s="74"/>
      <c r="C1014" s="74"/>
      <c r="D1014" s="74"/>
      <c r="E1014" s="74"/>
      <c r="F1014" s="74"/>
      <c r="G1014" s="74"/>
      <c r="H1014" s="74"/>
      <c r="I1014" s="74"/>
      <c r="J1014" s="74"/>
      <c r="K1014" s="71"/>
      <c r="L1014" s="77"/>
      <c r="M1014" s="77"/>
      <c r="N1014" s="77"/>
      <c r="O1014" s="77"/>
      <c r="P1014" s="77"/>
      <c r="Q1014" s="77"/>
      <c r="R1014" s="77"/>
      <c r="S1014" s="77"/>
      <c r="T1014" s="77"/>
      <c r="U1014" s="77"/>
      <c r="V1014" s="77"/>
      <c r="W1014" s="77"/>
      <c r="X1014" s="173"/>
      <c r="Y1014" s="88"/>
    </row>
    <row r="1015" spans="1:25" s="1" customFormat="1" ht="22.5" customHeight="1" thickTop="1" thickBot="1" x14ac:dyDescent="0.3">
      <c r="A1015" s="14"/>
      <c r="B1015" s="74"/>
      <c r="C1015" s="74"/>
      <c r="D1015" s="74"/>
      <c r="E1015" s="74"/>
      <c r="F1015" s="74"/>
      <c r="G1015" s="74"/>
      <c r="H1015" s="74"/>
      <c r="I1015" s="74"/>
      <c r="J1015" s="74"/>
      <c r="K1015" s="71"/>
      <c r="L1015" s="77"/>
      <c r="M1015" s="77"/>
      <c r="N1015" s="77"/>
      <c r="O1015" s="77"/>
      <c r="P1015" s="77"/>
      <c r="Q1015" s="77"/>
      <c r="R1015" s="77"/>
      <c r="S1015" s="77"/>
      <c r="T1015" s="77"/>
      <c r="U1015" s="77"/>
      <c r="V1015" s="77"/>
      <c r="W1015" s="77"/>
      <c r="X1015" s="173"/>
      <c r="Y1015" s="88"/>
    </row>
    <row r="1016" spans="1:25" s="1" customFormat="1" ht="22.5" customHeight="1" thickTop="1" thickBot="1" x14ac:dyDescent="0.3">
      <c r="A1016" s="14"/>
      <c r="B1016" s="74"/>
      <c r="C1016" s="74"/>
      <c r="D1016" s="74"/>
      <c r="E1016" s="74"/>
      <c r="F1016" s="74"/>
      <c r="G1016" s="74"/>
      <c r="H1016" s="74"/>
      <c r="I1016" s="74"/>
      <c r="J1016" s="74"/>
      <c r="K1016" s="71"/>
      <c r="L1016" s="77"/>
      <c r="M1016" s="77"/>
      <c r="N1016" s="77"/>
      <c r="O1016" s="77"/>
      <c r="P1016" s="77"/>
      <c r="Q1016" s="77"/>
      <c r="R1016" s="77"/>
      <c r="S1016" s="77"/>
      <c r="T1016" s="77"/>
      <c r="U1016" s="77"/>
      <c r="V1016" s="77"/>
      <c r="W1016" s="77"/>
      <c r="X1016" s="173"/>
      <c r="Y1016" s="88"/>
    </row>
    <row r="1017" spans="1:25" s="1" customFormat="1" ht="22.5" customHeight="1" thickTop="1" thickBot="1" x14ac:dyDescent="0.3">
      <c r="A1017" s="14"/>
      <c r="B1017" s="74"/>
      <c r="C1017" s="74"/>
      <c r="D1017" s="74"/>
      <c r="E1017" s="74"/>
      <c r="F1017" s="74"/>
      <c r="G1017" s="74"/>
      <c r="H1017" s="74"/>
      <c r="I1017" s="74"/>
      <c r="J1017" s="74"/>
      <c r="K1017" s="71"/>
      <c r="L1017" s="77"/>
      <c r="M1017" s="77"/>
      <c r="N1017" s="77"/>
      <c r="O1017" s="77"/>
      <c r="P1017" s="77"/>
      <c r="Q1017" s="77"/>
      <c r="R1017" s="77"/>
      <c r="S1017" s="77"/>
      <c r="T1017" s="77"/>
      <c r="U1017" s="77"/>
      <c r="V1017" s="77"/>
      <c r="W1017" s="77"/>
      <c r="X1017" s="173"/>
      <c r="Y1017" s="88"/>
    </row>
    <row r="1018" spans="1:25" s="1" customFormat="1" ht="22.5" customHeight="1" thickTop="1" thickBot="1" x14ac:dyDescent="0.3">
      <c r="A1018" s="14"/>
      <c r="B1018" s="74"/>
      <c r="C1018" s="74"/>
      <c r="D1018" s="74"/>
      <c r="E1018" s="74"/>
      <c r="F1018" s="74"/>
      <c r="G1018" s="74"/>
      <c r="H1018" s="74"/>
      <c r="I1018" s="74"/>
      <c r="J1018" s="74"/>
      <c r="K1018" s="71"/>
      <c r="L1018" s="77"/>
      <c r="M1018" s="77"/>
      <c r="N1018" s="77"/>
      <c r="O1018" s="77"/>
      <c r="P1018" s="77"/>
      <c r="Q1018" s="77"/>
      <c r="R1018" s="77"/>
      <c r="S1018" s="77"/>
      <c r="T1018" s="77"/>
      <c r="U1018" s="77"/>
      <c r="V1018" s="77"/>
      <c r="W1018" s="77"/>
      <c r="X1018" s="173"/>
      <c r="Y1018" s="88"/>
    </row>
    <row r="1019" spans="1:25" s="1" customFormat="1" ht="22.5" customHeight="1" thickTop="1" thickBot="1" x14ac:dyDescent="0.3">
      <c r="A1019" s="14"/>
      <c r="B1019" s="74"/>
      <c r="C1019" s="74"/>
      <c r="D1019" s="74"/>
      <c r="E1019" s="74"/>
      <c r="F1019" s="74"/>
      <c r="G1019" s="74"/>
      <c r="H1019" s="74"/>
      <c r="I1019" s="74"/>
      <c r="J1019" s="74"/>
      <c r="K1019" s="71"/>
      <c r="L1019" s="77"/>
      <c r="M1019" s="77"/>
      <c r="N1019" s="77"/>
      <c r="O1019" s="77"/>
      <c r="P1019" s="77"/>
      <c r="Q1019" s="77"/>
      <c r="R1019" s="77"/>
      <c r="S1019" s="77"/>
      <c r="T1019" s="77"/>
      <c r="U1019" s="77"/>
      <c r="V1019" s="77"/>
      <c r="W1019" s="77"/>
      <c r="X1019" s="173"/>
      <c r="Y1019" s="88"/>
    </row>
    <row r="1020" spans="1:25" s="1" customFormat="1" ht="22.5" customHeight="1" thickTop="1" thickBot="1" x14ac:dyDescent="0.3">
      <c r="A1020" s="14"/>
      <c r="B1020" s="74"/>
      <c r="C1020" s="74"/>
      <c r="D1020" s="74"/>
      <c r="E1020" s="74"/>
      <c r="F1020" s="74"/>
      <c r="G1020" s="74"/>
      <c r="H1020" s="74"/>
      <c r="I1020" s="74"/>
      <c r="J1020" s="74"/>
      <c r="K1020" s="71"/>
      <c r="L1020" s="77"/>
      <c r="M1020" s="77"/>
      <c r="N1020" s="77"/>
      <c r="O1020" s="77"/>
      <c r="P1020" s="77"/>
      <c r="Q1020" s="77"/>
      <c r="R1020" s="77"/>
      <c r="S1020" s="77"/>
      <c r="T1020" s="77"/>
      <c r="U1020" s="77"/>
      <c r="V1020" s="77"/>
      <c r="W1020" s="77"/>
      <c r="X1020" s="173"/>
      <c r="Y1020" s="88"/>
    </row>
    <row r="1021" spans="1:25" s="1" customFormat="1" ht="22.5" customHeight="1" thickTop="1" thickBot="1" x14ac:dyDescent="0.3">
      <c r="A1021" s="14"/>
      <c r="B1021" s="74"/>
      <c r="C1021" s="74"/>
      <c r="D1021" s="74"/>
      <c r="E1021" s="74"/>
      <c r="F1021" s="74"/>
      <c r="G1021" s="74"/>
      <c r="H1021" s="74"/>
      <c r="I1021" s="74"/>
      <c r="J1021" s="74"/>
      <c r="K1021" s="71"/>
      <c r="L1021" s="77"/>
      <c r="M1021" s="77"/>
      <c r="N1021" s="77"/>
      <c r="O1021" s="77"/>
      <c r="P1021" s="77"/>
      <c r="Q1021" s="77"/>
      <c r="R1021" s="77"/>
      <c r="S1021" s="77"/>
      <c r="T1021" s="77"/>
      <c r="U1021" s="77"/>
      <c r="V1021" s="77"/>
      <c r="W1021" s="77"/>
      <c r="X1021" s="173"/>
      <c r="Y1021" s="88"/>
    </row>
    <row r="1022" spans="1:25" s="1" customFormat="1" ht="22.5" customHeight="1" thickTop="1" thickBot="1" x14ac:dyDescent="0.3">
      <c r="A1022" s="14"/>
      <c r="B1022" s="74"/>
      <c r="C1022" s="74"/>
      <c r="D1022" s="74"/>
      <c r="E1022" s="74"/>
      <c r="F1022" s="74"/>
      <c r="G1022" s="74"/>
      <c r="H1022" s="74"/>
      <c r="I1022" s="74"/>
      <c r="J1022" s="74"/>
      <c r="K1022" s="71"/>
      <c r="L1022" s="77"/>
      <c r="M1022" s="77"/>
      <c r="N1022" s="77"/>
      <c r="O1022" s="77"/>
      <c r="P1022" s="77"/>
      <c r="Q1022" s="77"/>
      <c r="R1022" s="77"/>
      <c r="S1022" s="77"/>
      <c r="T1022" s="77"/>
      <c r="U1022" s="77"/>
      <c r="V1022" s="77"/>
      <c r="W1022" s="77"/>
      <c r="X1022" s="173"/>
      <c r="Y1022" s="88"/>
    </row>
    <row r="1023" spans="1:25" s="1" customFormat="1" ht="22.5" customHeight="1" thickTop="1" thickBot="1" x14ac:dyDescent="0.3">
      <c r="A1023" s="14"/>
      <c r="B1023" s="74"/>
      <c r="C1023" s="74"/>
      <c r="D1023" s="74"/>
      <c r="E1023" s="74"/>
      <c r="F1023" s="74"/>
      <c r="G1023" s="74"/>
      <c r="H1023" s="74"/>
      <c r="I1023" s="74"/>
      <c r="J1023" s="74"/>
      <c r="K1023" s="71"/>
      <c r="L1023" s="77"/>
      <c r="M1023" s="77"/>
      <c r="N1023" s="77"/>
      <c r="O1023" s="77"/>
      <c r="P1023" s="77"/>
      <c r="Q1023" s="77"/>
      <c r="R1023" s="77"/>
      <c r="S1023" s="77"/>
      <c r="T1023" s="77"/>
      <c r="U1023" s="77"/>
      <c r="V1023" s="77"/>
      <c r="W1023" s="77"/>
      <c r="X1023" s="173"/>
      <c r="Y1023" s="88"/>
    </row>
    <row r="1024" spans="1:25" ht="36" customHeight="1" thickTop="1" thickBot="1" x14ac:dyDescent="0.3">
      <c r="A1024" s="7" t="s">
        <v>66</v>
      </c>
      <c r="B1024" s="7" t="s">
        <v>81</v>
      </c>
      <c r="C1024" s="7"/>
      <c r="D1024" s="7"/>
      <c r="E1024" s="7"/>
      <c r="F1024" s="7"/>
      <c r="G1024" s="7"/>
      <c r="H1024" s="7"/>
      <c r="I1024" s="111"/>
      <c r="J1024" s="111"/>
      <c r="K1024" s="8" t="s">
        <v>578</v>
      </c>
      <c r="L1024" s="78">
        <f>+L1025+L1029</f>
        <v>0</v>
      </c>
      <c r="M1024" s="78">
        <f t="shared" ref="M1024:U1024" si="162">+M1025+M1029</f>
        <v>0</v>
      </c>
      <c r="N1024" s="78">
        <f t="shared" si="162"/>
        <v>0</v>
      </c>
      <c r="O1024" s="78">
        <f t="shared" ref="O1024:O1043" si="163">L1024+M1024-N1024</f>
        <v>0</v>
      </c>
      <c r="P1024" s="78">
        <f t="shared" si="162"/>
        <v>0</v>
      </c>
      <c r="Q1024" s="78">
        <f t="shared" si="162"/>
        <v>0</v>
      </c>
      <c r="R1024" s="78">
        <f t="shared" si="162"/>
        <v>0</v>
      </c>
      <c r="S1024" s="78">
        <f t="shared" si="162"/>
        <v>0</v>
      </c>
      <c r="T1024" s="78">
        <f t="shared" si="162"/>
        <v>0</v>
      </c>
      <c r="U1024" s="79">
        <f t="shared" si="162"/>
        <v>0</v>
      </c>
      <c r="V1024" s="78" t="e">
        <f t="shared" ref="V1024:V1043" si="164">U1024/O1024</f>
        <v>#DIV/0!</v>
      </c>
      <c r="W1024" s="78"/>
      <c r="X1024" s="173"/>
      <c r="Y1024" s="88"/>
    </row>
    <row r="1025" spans="1:25" ht="18.75" customHeight="1" thickTop="1" thickBot="1" x14ac:dyDescent="0.3">
      <c r="A1025" s="14">
        <v>1</v>
      </c>
      <c r="B1025" s="74" t="s">
        <v>81</v>
      </c>
      <c r="C1025" s="74" t="s">
        <v>70</v>
      </c>
      <c r="D1025" s="74"/>
      <c r="E1025" s="14"/>
      <c r="F1025" s="74"/>
      <c r="G1025" s="74"/>
      <c r="H1025" s="74"/>
      <c r="I1025" s="74"/>
      <c r="J1025" s="74"/>
      <c r="K1025" s="70" t="s">
        <v>579</v>
      </c>
      <c r="L1025" s="77">
        <f>SUM(L1026:L1028)</f>
        <v>0</v>
      </c>
      <c r="M1025" s="77">
        <f t="shared" ref="M1025:U1025" si="165">SUM(M1026:M1028)</f>
        <v>0</v>
      </c>
      <c r="N1025" s="77">
        <f t="shared" si="165"/>
        <v>0</v>
      </c>
      <c r="O1025" s="77">
        <f t="shared" si="163"/>
        <v>0</v>
      </c>
      <c r="P1025" s="77">
        <f t="shared" si="165"/>
        <v>0</v>
      </c>
      <c r="Q1025" s="77">
        <f t="shared" si="165"/>
        <v>0</v>
      </c>
      <c r="R1025" s="77">
        <f t="shared" si="165"/>
        <v>0</v>
      </c>
      <c r="S1025" s="77">
        <f t="shared" si="165"/>
        <v>0</v>
      </c>
      <c r="T1025" s="77">
        <f t="shared" si="165"/>
        <v>0</v>
      </c>
      <c r="U1025" s="77">
        <f t="shared" si="165"/>
        <v>0</v>
      </c>
      <c r="V1025" s="77" t="e">
        <f t="shared" si="164"/>
        <v>#DIV/0!</v>
      </c>
      <c r="W1025" s="77"/>
      <c r="X1025" s="173"/>
      <c r="Y1025" s="88"/>
    </row>
    <row r="1026" spans="1:25" ht="18.75" customHeight="1" thickTop="1" thickBot="1" x14ac:dyDescent="0.3">
      <c r="A1026" s="14">
        <v>1</v>
      </c>
      <c r="B1026" s="74" t="s">
        <v>81</v>
      </c>
      <c r="C1026" s="74" t="s">
        <v>70</v>
      </c>
      <c r="D1026" s="74" t="s">
        <v>70</v>
      </c>
      <c r="E1026" s="74"/>
      <c r="F1026" s="74"/>
      <c r="G1026" s="74"/>
      <c r="H1026" s="74"/>
      <c r="I1026" s="74"/>
      <c r="J1026" s="74"/>
      <c r="K1026" s="71" t="s">
        <v>580</v>
      </c>
      <c r="L1026" s="77"/>
      <c r="M1026" s="77"/>
      <c r="N1026" s="77"/>
      <c r="O1026" s="77">
        <f t="shared" si="163"/>
        <v>0</v>
      </c>
      <c r="P1026" s="77"/>
      <c r="Q1026" s="77"/>
      <c r="R1026" s="77"/>
      <c r="S1026" s="77"/>
      <c r="T1026" s="77"/>
      <c r="U1026" s="77"/>
      <c r="V1026" s="77" t="e">
        <f t="shared" si="164"/>
        <v>#DIV/0!</v>
      </c>
      <c r="W1026" s="77"/>
      <c r="X1026" s="173"/>
      <c r="Y1026" s="88"/>
    </row>
    <row r="1027" spans="1:25" ht="18.75" customHeight="1" thickTop="1" thickBot="1" x14ac:dyDescent="0.3">
      <c r="A1027" s="14">
        <v>1</v>
      </c>
      <c r="B1027" s="74" t="s">
        <v>81</v>
      </c>
      <c r="C1027" s="74" t="s">
        <v>70</v>
      </c>
      <c r="D1027" s="74" t="s">
        <v>81</v>
      </c>
      <c r="E1027" s="74"/>
      <c r="F1027" s="74"/>
      <c r="G1027" s="74"/>
      <c r="H1027" s="74"/>
      <c r="I1027" s="74"/>
      <c r="J1027" s="74"/>
      <c r="K1027" s="71" t="s">
        <v>581</v>
      </c>
      <c r="L1027" s="77"/>
      <c r="M1027" s="77"/>
      <c r="N1027" s="77"/>
      <c r="O1027" s="77">
        <f t="shared" si="163"/>
        <v>0</v>
      </c>
      <c r="P1027" s="77"/>
      <c r="Q1027" s="77"/>
      <c r="R1027" s="77"/>
      <c r="S1027" s="77"/>
      <c r="T1027" s="77"/>
      <c r="U1027" s="77"/>
      <c r="V1027" s="77" t="e">
        <f t="shared" si="164"/>
        <v>#DIV/0!</v>
      </c>
      <c r="W1027" s="77"/>
      <c r="X1027" s="173"/>
      <c r="Y1027" s="88"/>
    </row>
    <row r="1028" spans="1:25" ht="18.75" customHeight="1" thickTop="1" thickBot="1" x14ac:dyDescent="0.3">
      <c r="A1028" s="14">
        <v>1</v>
      </c>
      <c r="B1028" s="74" t="s">
        <v>81</v>
      </c>
      <c r="C1028" s="74" t="s">
        <v>70</v>
      </c>
      <c r="D1028" s="74" t="s">
        <v>155</v>
      </c>
      <c r="E1028" s="74"/>
      <c r="F1028" s="74"/>
      <c r="G1028" s="74"/>
      <c r="H1028" s="74"/>
      <c r="I1028" s="74"/>
      <c r="J1028" s="74"/>
      <c r="K1028" s="71" t="s">
        <v>582</v>
      </c>
      <c r="L1028" s="77"/>
      <c r="M1028" s="77"/>
      <c r="N1028" s="77"/>
      <c r="O1028" s="77">
        <f t="shared" si="163"/>
        <v>0</v>
      </c>
      <c r="P1028" s="77"/>
      <c r="Q1028" s="77"/>
      <c r="R1028" s="77"/>
      <c r="S1028" s="77"/>
      <c r="T1028" s="77"/>
      <c r="U1028" s="77"/>
      <c r="V1028" s="77" t="e">
        <f t="shared" si="164"/>
        <v>#DIV/0!</v>
      </c>
      <c r="W1028" s="77"/>
      <c r="X1028" s="173"/>
      <c r="Y1028" s="88"/>
    </row>
    <row r="1029" spans="1:25" ht="18.75" customHeight="1" thickTop="1" thickBot="1" x14ac:dyDescent="0.3">
      <c r="A1029" s="14">
        <v>1</v>
      </c>
      <c r="B1029" s="74" t="s">
        <v>81</v>
      </c>
      <c r="C1029" s="74" t="s">
        <v>81</v>
      </c>
      <c r="D1029" s="74"/>
      <c r="E1029" s="14"/>
      <c r="F1029" s="74"/>
      <c r="G1029" s="74"/>
      <c r="H1029" s="74"/>
      <c r="I1029" s="74"/>
      <c r="J1029" s="74"/>
      <c r="K1029" s="70" t="s">
        <v>583</v>
      </c>
      <c r="L1029" s="77"/>
      <c r="M1029" s="77"/>
      <c r="N1029" s="77"/>
      <c r="O1029" s="77">
        <f t="shared" si="163"/>
        <v>0</v>
      </c>
      <c r="P1029" s="77"/>
      <c r="Q1029" s="77"/>
      <c r="R1029" s="77"/>
      <c r="S1029" s="77"/>
      <c r="T1029" s="77"/>
      <c r="U1029" s="77"/>
      <c r="V1029" s="77" t="e">
        <f t="shared" si="164"/>
        <v>#DIV/0!</v>
      </c>
      <c r="W1029" s="77"/>
      <c r="X1029" s="173"/>
      <c r="Y1029" s="88"/>
    </row>
    <row r="1030" spans="1:25" ht="36" customHeight="1" thickTop="1" thickBot="1" x14ac:dyDescent="0.3">
      <c r="A1030" s="7">
        <v>1</v>
      </c>
      <c r="B1030" s="7" t="s">
        <v>155</v>
      </c>
      <c r="C1030" s="7"/>
      <c r="D1030" s="7"/>
      <c r="E1030" s="7"/>
      <c r="F1030" s="7"/>
      <c r="G1030" s="7"/>
      <c r="H1030" s="7"/>
      <c r="I1030" s="111"/>
      <c r="J1030" s="111"/>
      <c r="K1030" s="78" t="s">
        <v>584</v>
      </c>
      <c r="L1030" s="78">
        <f>+L1031+L1035</f>
        <v>0</v>
      </c>
      <c r="M1030" s="78">
        <f t="shared" ref="M1030:U1030" si="166">+M1031+M1035</f>
        <v>0</v>
      </c>
      <c r="N1030" s="78">
        <f t="shared" si="166"/>
        <v>0</v>
      </c>
      <c r="O1030" s="78">
        <f t="shared" si="163"/>
        <v>0</v>
      </c>
      <c r="P1030" s="78">
        <f t="shared" si="166"/>
        <v>0</v>
      </c>
      <c r="Q1030" s="78">
        <f t="shared" si="166"/>
        <v>0</v>
      </c>
      <c r="R1030" s="78">
        <f t="shared" si="166"/>
        <v>0</v>
      </c>
      <c r="S1030" s="78">
        <f t="shared" si="166"/>
        <v>0</v>
      </c>
      <c r="T1030" s="78">
        <f t="shared" si="166"/>
        <v>0</v>
      </c>
      <c r="U1030" s="79">
        <f t="shared" si="166"/>
        <v>0</v>
      </c>
      <c r="V1030" s="78" t="e">
        <f t="shared" si="164"/>
        <v>#DIV/0!</v>
      </c>
      <c r="W1030" s="78"/>
      <c r="X1030" s="173"/>
      <c r="Y1030" s="88"/>
    </row>
    <row r="1031" spans="1:25" ht="18.75" customHeight="1" thickTop="1" thickBot="1" x14ac:dyDescent="0.3">
      <c r="A1031" s="14">
        <v>1</v>
      </c>
      <c r="B1031" s="74" t="s">
        <v>155</v>
      </c>
      <c r="C1031" s="74" t="s">
        <v>70</v>
      </c>
      <c r="D1031" s="74"/>
      <c r="E1031" s="14"/>
      <c r="F1031" s="74"/>
      <c r="G1031" s="74"/>
      <c r="H1031" s="74"/>
      <c r="I1031" s="74"/>
      <c r="J1031" s="74"/>
      <c r="K1031" s="70" t="s">
        <v>585</v>
      </c>
      <c r="L1031" s="77">
        <f>SUM(L1032:L1034)</f>
        <v>0</v>
      </c>
      <c r="M1031" s="77">
        <f t="shared" ref="M1031:U1031" si="167">SUM(M1032:M1034)</f>
        <v>0</v>
      </c>
      <c r="N1031" s="77">
        <f t="shared" si="167"/>
        <v>0</v>
      </c>
      <c r="O1031" s="77">
        <f t="shared" si="163"/>
        <v>0</v>
      </c>
      <c r="P1031" s="77">
        <f t="shared" si="167"/>
        <v>0</v>
      </c>
      <c r="Q1031" s="77">
        <f t="shared" si="167"/>
        <v>0</v>
      </c>
      <c r="R1031" s="77">
        <f t="shared" si="167"/>
        <v>0</v>
      </c>
      <c r="S1031" s="77">
        <f t="shared" si="167"/>
        <v>0</v>
      </c>
      <c r="T1031" s="77">
        <f t="shared" si="167"/>
        <v>0</v>
      </c>
      <c r="U1031" s="77">
        <f t="shared" si="167"/>
        <v>0</v>
      </c>
      <c r="V1031" s="77" t="e">
        <f t="shared" si="164"/>
        <v>#DIV/0!</v>
      </c>
      <c r="W1031" s="77"/>
      <c r="X1031" s="173"/>
      <c r="Y1031" s="88"/>
    </row>
    <row r="1032" spans="1:25" ht="18.75" customHeight="1" thickTop="1" thickBot="1" x14ac:dyDescent="0.3">
      <c r="A1032" s="14">
        <v>1</v>
      </c>
      <c r="B1032" s="74" t="s">
        <v>155</v>
      </c>
      <c r="C1032" s="74" t="s">
        <v>70</v>
      </c>
      <c r="D1032" s="74" t="s">
        <v>70</v>
      </c>
      <c r="E1032" s="74"/>
      <c r="F1032" s="74"/>
      <c r="G1032" s="74"/>
      <c r="H1032" s="74"/>
      <c r="I1032" s="74"/>
      <c r="J1032" s="74"/>
      <c r="K1032" s="71" t="s">
        <v>586</v>
      </c>
      <c r="L1032" s="77"/>
      <c r="M1032" s="77"/>
      <c r="N1032" s="77"/>
      <c r="O1032" s="77">
        <f t="shared" si="163"/>
        <v>0</v>
      </c>
      <c r="P1032" s="77"/>
      <c r="Q1032" s="77"/>
      <c r="R1032" s="77"/>
      <c r="S1032" s="77"/>
      <c r="T1032" s="77"/>
      <c r="U1032" s="77"/>
      <c r="V1032" s="77" t="e">
        <f t="shared" si="164"/>
        <v>#DIV/0!</v>
      </c>
      <c r="W1032" s="77"/>
      <c r="X1032" s="173"/>
      <c r="Y1032" s="88"/>
    </row>
    <row r="1033" spans="1:25" ht="18.75" customHeight="1" thickTop="1" thickBot="1" x14ac:dyDescent="0.3">
      <c r="A1033" s="14">
        <v>1</v>
      </c>
      <c r="B1033" s="74" t="s">
        <v>155</v>
      </c>
      <c r="C1033" s="74" t="s">
        <v>70</v>
      </c>
      <c r="D1033" s="74" t="s">
        <v>81</v>
      </c>
      <c r="E1033" s="74"/>
      <c r="F1033" s="74"/>
      <c r="G1033" s="74"/>
      <c r="H1033" s="74"/>
      <c r="I1033" s="74"/>
      <c r="J1033" s="74"/>
      <c r="K1033" s="71" t="s">
        <v>587</v>
      </c>
      <c r="L1033" s="77"/>
      <c r="M1033" s="77"/>
      <c r="N1033" s="77"/>
      <c r="O1033" s="77">
        <f t="shared" si="163"/>
        <v>0</v>
      </c>
      <c r="P1033" s="77"/>
      <c r="Q1033" s="77"/>
      <c r="R1033" s="77"/>
      <c r="S1033" s="77"/>
      <c r="T1033" s="77"/>
      <c r="U1033" s="77"/>
      <c r="V1033" s="77" t="e">
        <f t="shared" si="164"/>
        <v>#DIV/0!</v>
      </c>
      <c r="W1033" s="77"/>
      <c r="X1033" s="173"/>
      <c r="Y1033" s="88"/>
    </row>
    <row r="1034" spans="1:25" ht="18.75" customHeight="1" thickTop="1" thickBot="1" x14ac:dyDescent="0.3">
      <c r="A1034" s="14">
        <v>1</v>
      </c>
      <c r="B1034" s="74" t="s">
        <v>155</v>
      </c>
      <c r="C1034" s="74" t="s">
        <v>70</v>
      </c>
      <c r="D1034" s="74" t="s">
        <v>155</v>
      </c>
      <c r="E1034" s="74"/>
      <c r="F1034" s="74"/>
      <c r="G1034" s="74"/>
      <c r="H1034" s="74"/>
      <c r="I1034" s="74"/>
      <c r="J1034" s="74"/>
      <c r="K1034" s="71" t="s">
        <v>588</v>
      </c>
      <c r="L1034" s="77"/>
      <c r="M1034" s="77"/>
      <c r="N1034" s="77"/>
      <c r="O1034" s="77">
        <f t="shared" si="163"/>
        <v>0</v>
      </c>
      <c r="P1034" s="77"/>
      <c r="Q1034" s="77"/>
      <c r="R1034" s="77"/>
      <c r="S1034" s="77"/>
      <c r="T1034" s="77"/>
      <c r="U1034" s="77"/>
      <c r="V1034" s="77" t="e">
        <f t="shared" si="164"/>
        <v>#DIV/0!</v>
      </c>
      <c r="W1034" s="77"/>
      <c r="X1034" s="173"/>
      <c r="Y1034" s="88"/>
    </row>
    <row r="1035" spans="1:25" ht="18.75" customHeight="1" thickTop="1" thickBot="1" x14ac:dyDescent="0.3">
      <c r="A1035" s="14">
        <v>1</v>
      </c>
      <c r="B1035" s="74" t="s">
        <v>155</v>
      </c>
      <c r="C1035" s="74" t="s">
        <v>81</v>
      </c>
      <c r="D1035" s="74"/>
      <c r="E1035" s="14"/>
      <c r="F1035" s="74"/>
      <c r="G1035" s="74"/>
      <c r="H1035" s="74"/>
      <c r="I1035" s="74"/>
      <c r="J1035" s="74"/>
      <c r="K1035" s="70" t="s">
        <v>589</v>
      </c>
      <c r="L1035" s="77"/>
      <c r="M1035" s="77"/>
      <c r="N1035" s="77"/>
      <c r="O1035" s="77">
        <f t="shared" si="163"/>
        <v>0</v>
      </c>
      <c r="P1035" s="77"/>
      <c r="Q1035" s="77"/>
      <c r="R1035" s="77"/>
      <c r="S1035" s="77"/>
      <c r="T1035" s="77"/>
      <c r="U1035" s="77"/>
      <c r="V1035" s="77" t="e">
        <f t="shared" si="164"/>
        <v>#DIV/0!</v>
      </c>
      <c r="W1035" s="77"/>
      <c r="X1035" s="173"/>
      <c r="Y1035" s="88"/>
    </row>
    <row r="1036" spans="1:25" ht="36" customHeight="1" thickTop="1" thickBot="1" x14ac:dyDescent="0.3">
      <c r="A1036" s="7">
        <v>1</v>
      </c>
      <c r="B1036" s="7" t="s">
        <v>163</v>
      </c>
      <c r="C1036" s="7"/>
      <c r="D1036" s="7"/>
      <c r="E1036" s="7"/>
      <c r="F1036" s="7"/>
      <c r="G1036" s="7"/>
      <c r="H1036" s="7"/>
      <c r="I1036" s="111"/>
      <c r="J1036" s="111"/>
      <c r="K1036" s="8" t="s">
        <v>590</v>
      </c>
      <c r="L1036" s="78"/>
      <c r="M1036" s="78"/>
      <c r="N1036" s="78"/>
      <c r="O1036" s="78">
        <f t="shared" si="163"/>
        <v>0</v>
      </c>
      <c r="P1036" s="78"/>
      <c r="Q1036" s="78"/>
      <c r="R1036" s="78"/>
      <c r="S1036" s="78"/>
      <c r="T1036" s="78"/>
      <c r="U1036" s="79"/>
      <c r="V1036" s="78" t="e">
        <f t="shared" si="164"/>
        <v>#DIV/0!</v>
      </c>
      <c r="W1036" s="78"/>
      <c r="X1036" s="173"/>
      <c r="Y1036" s="88"/>
    </row>
    <row r="1037" spans="1:25" ht="36" customHeight="1" thickTop="1" thickBot="1" x14ac:dyDescent="0.3">
      <c r="A1037" s="7" t="s">
        <v>66</v>
      </c>
      <c r="B1037" s="7" t="s">
        <v>93</v>
      </c>
      <c r="C1037" s="7"/>
      <c r="D1037" s="7"/>
      <c r="E1037" s="7"/>
      <c r="F1037" s="7"/>
      <c r="G1037" s="7"/>
      <c r="H1037" s="7"/>
      <c r="I1037" s="111"/>
      <c r="J1037" s="111"/>
      <c r="K1037" s="8" t="s">
        <v>592</v>
      </c>
      <c r="L1037" s="78">
        <f>+L1038+L1042+L1043</f>
        <v>0</v>
      </c>
      <c r="M1037" s="78">
        <f t="shared" ref="M1037:U1037" si="168">+M1038+M1042+M1043</f>
        <v>0</v>
      </c>
      <c r="N1037" s="78">
        <f t="shared" si="168"/>
        <v>0</v>
      </c>
      <c r="O1037" s="78">
        <f t="shared" si="163"/>
        <v>0</v>
      </c>
      <c r="P1037" s="78">
        <f t="shared" si="168"/>
        <v>0</v>
      </c>
      <c r="Q1037" s="78">
        <f t="shared" si="168"/>
        <v>0</v>
      </c>
      <c r="R1037" s="78">
        <f t="shared" si="168"/>
        <v>0</v>
      </c>
      <c r="S1037" s="78">
        <f t="shared" si="168"/>
        <v>0</v>
      </c>
      <c r="T1037" s="78">
        <f t="shared" si="168"/>
        <v>0</v>
      </c>
      <c r="U1037" s="79">
        <f t="shared" si="168"/>
        <v>0</v>
      </c>
      <c r="V1037" s="78" t="e">
        <f t="shared" si="164"/>
        <v>#DIV/0!</v>
      </c>
      <c r="W1037" s="78"/>
      <c r="X1037" s="173"/>
      <c r="Y1037" s="88"/>
    </row>
    <row r="1038" spans="1:25" ht="18.75" customHeight="1" thickTop="1" thickBot="1" x14ac:dyDescent="0.3">
      <c r="A1038" s="14" t="s">
        <v>66</v>
      </c>
      <c r="B1038" s="74" t="s">
        <v>93</v>
      </c>
      <c r="C1038" s="74" t="s">
        <v>70</v>
      </c>
      <c r="D1038" s="74"/>
      <c r="E1038" s="14"/>
      <c r="F1038" s="74"/>
      <c r="G1038" s="74"/>
      <c r="H1038" s="74"/>
      <c r="I1038" s="74"/>
      <c r="J1038" s="74"/>
      <c r="K1038" s="72" t="s">
        <v>593</v>
      </c>
      <c r="L1038" s="77">
        <f>SUM(L1039:L1041)</f>
        <v>0</v>
      </c>
      <c r="M1038" s="77">
        <f t="shared" ref="M1038:U1038" si="169">SUM(M1039:M1041)</f>
        <v>0</v>
      </c>
      <c r="N1038" s="77">
        <f t="shared" si="169"/>
        <v>0</v>
      </c>
      <c r="O1038" s="77">
        <f t="shared" si="163"/>
        <v>0</v>
      </c>
      <c r="P1038" s="77">
        <f t="shared" si="169"/>
        <v>0</v>
      </c>
      <c r="Q1038" s="77">
        <f t="shared" si="169"/>
        <v>0</v>
      </c>
      <c r="R1038" s="77">
        <f t="shared" si="169"/>
        <v>0</v>
      </c>
      <c r="S1038" s="77">
        <f t="shared" si="169"/>
        <v>0</v>
      </c>
      <c r="T1038" s="77">
        <f t="shared" si="169"/>
        <v>0</v>
      </c>
      <c r="U1038" s="77">
        <f t="shared" si="169"/>
        <v>0</v>
      </c>
      <c r="V1038" s="77" t="e">
        <f t="shared" si="164"/>
        <v>#DIV/0!</v>
      </c>
      <c r="W1038" s="77"/>
      <c r="X1038" s="173"/>
      <c r="Y1038" s="88"/>
    </row>
    <row r="1039" spans="1:25" ht="18.75" customHeight="1" thickTop="1" thickBot="1" x14ac:dyDescent="0.3">
      <c r="A1039" s="14" t="s">
        <v>66</v>
      </c>
      <c r="B1039" s="74" t="s">
        <v>93</v>
      </c>
      <c r="C1039" s="74" t="s">
        <v>70</v>
      </c>
      <c r="D1039" s="74" t="s">
        <v>70</v>
      </c>
      <c r="E1039" s="74"/>
      <c r="F1039" s="74"/>
      <c r="G1039" s="74"/>
      <c r="H1039" s="74"/>
      <c r="I1039" s="74"/>
      <c r="J1039" s="74"/>
      <c r="K1039" s="71" t="s">
        <v>594</v>
      </c>
      <c r="L1039" s="77"/>
      <c r="M1039" s="77"/>
      <c r="N1039" s="77"/>
      <c r="O1039" s="77">
        <f t="shared" si="163"/>
        <v>0</v>
      </c>
      <c r="P1039" s="77"/>
      <c r="Q1039" s="77"/>
      <c r="R1039" s="77"/>
      <c r="S1039" s="77"/>
      <c r="T1039" s="77"/>
      <c r="U1039" s="77"/>
      <c r="V1039" s="77" t="e">
        <f t="shared" si="164"/>
        <v>#DIV/0!</v>
      </c>
      <c r="W1039" s="77"/>
      <c r="X1039" s="173"/>
      <c r="Y1039" s="88"/>
    </row>
    <row r="1040" spans="1:25" ht="18.75" customHeight="1" thickTop="1" thickBot="1" x14ac:dyDescent="0.3">
      <c r="A1040" s="14" t="s">
        <v>66</v>
      </c>
      <c r="B1040" s="74" t="s">
        <v>93</v>
      </c>
      <c r="C1040" s="74" t="s">
        <v>70</v>
      </c>
      <c r="D1040" s="74" t="s">
        <v>81</v>
      </c>
      <c r="E1040" s="74"/>
      <c r="F1040" s="74"/>
      <c r="G1040" s="74"/>
      <c r="H1040" s="74"/>
      <c r="I1040" s="74"/>
      <c r="J1040" s="74"/>
      <c r="K1040" s="71" t="s">
        <v>595</v>
      </c>
      <c r="L1040" s="77"/>
      <c r="M1040" s="77"/>
      <c r="N1040" s="77"/>
      <c r="O1040" s="77">
        <f t="shared" si="163"/>
        <v>0</v>
      </c>
      <c r="P1040" s="77"/>
      <c r="Q1040" s="77"/>
      <c r="R1040" s="77"/>
      <c r="S1040" s="77"/>
      <c r="T1040" s="77"/>
      <c r="U1040" s="77"/>
      <c r="V1040" s="77" t="e">
        <f t="shared" si="164"/>
        <v>#DIV/0!</v>
      </c>
      <c r="W1040" s="77"/>
      <c r="X1040" s="173"/>
      <c r="Y1040" s="88"/>
    </row>
    <row r="1041" spans="1:25" ht="18.75" customHeight="1" thickTop="1" thickBot="1" x14ac:dyDescent="0.3">
      <c r="A1041" s="14" t="s">
        <v>66</v>
      </c>
      <c r="B1041" s="74" t="s">
        <v>93</v>
      </c>
      <c r="C1041" s="74" t="s">
        <v>70</v>
      </c>
      <c r="D1041" s="74" t="s">
        <v>155</v>
      </c>
      <c r="E1041" s="74"/>
      <c r="F1041" s="74"/>
      <c r="G1041" s="74"/>
      <c r="H1041" s="74"/>
      <c r="I1041" s="74"/>
      <c r="J1041" s="74"/>
      <c r="K1041" s="71" t="s">
        <v>596</v>
      </c>
      <c r="L1041" s="77"/>
      <c r="M1041" s="77"/>
      <c r="N1041" s="77"/>
      <c r="O1041" s="77">
        <f t="shared" si="163"/>
        <v>0</v>
      </c>
      <c r="P1041" s="77"/>
      <c r="Q1041" s="77"/>
      <c r="R1041" s="77"/>
      <c r="S1041" s="77"/>
      <c r="T1041" s="77"/>
      <c r="U1041" s="77"/>
      <c r="V1041" s="77" t="e">
        <f t="shared" si="164"/>
        <v>#DIV/0!</v>
      </c>
      <c r="W1041" s="77"/>
      <c r="X1041" s="173"/>
      <c r="Y1041" s="88"/>
    </row>
    <row r="1042" spans="1:25" ht="18.75" customHeight="1" thickTop="1" thickBot="1" x14ac:dyDescent="0.3">
      <c r="A1042" s="14" t="s">
        <v>66</v>
      </c>
      <c r="B1042" s="74" t="s">
        <v>93</v>
      </c>
      <c r="C1042" s="74" t="s">
        <v>81</v>
      </c>
      <c r="D1042" s="74"/>
      <c r="E1042" s="14"/>
      <c r="F1042" s="74"/>
      <c r="G1042" s="74"/>
      <c r="H1042" s="74"/>
      <c r="I1042" s="74"/>
      <c r="J1042" s="74"/>
      <c r="K1042" s="72" t="s">
        <v>597</v>
      </c>
      <c r="L1042" s="79"/>
      <c r="M1042" s="79"/>
      <c r="N1042" s="79"/>
      <c r="O1042" s="79">
        <f t="shared" si="163"/>
        <v>0</v>
      </c>
      <c r="P1042" s="79"/>
      <c r="Q1042" s="79"/>
      <c r="R1042" s="79"/>
      <c r="S1042" s="79"/>
      <c r="T1042" s="79"/>
      <c r="U1042" s="79"/>
      <c r="V1042" s="77" t="e">
        <f t="shared" si="164"/>
        <v>#DIV/0!</v>
      </c>
      <c r="W1042" s="77"/>
      <c r="X1042" s="173"/>
      <c r="Y1042" s="88"/>
    </row>
    <row r="1043" spans="1:25" ht="18.75" customHeight="1" thickTop="1" thickBot="1" x14ac:dyDescent="0.3">
      <c r="A1043" s="14" t="s">
        <v>66</v>
      </c>
      <c r="B1043" s="74" t="s">
        <v>93</v>
      </c>
      <c r="C1043" s="74" t="s">
        <v>155</v>
      </c>
      <c r="D1043" s="74"/>
      <c r="E1043" s="14"/>
      <c r="F1043" s="74"/>
      <c r="G1043" s="74"/>
      <c r="H1043" s="74"/>
      <c r="I1043" s="74"/>
      <c r="J1043" s="74"/>
      <c r="K1043" s="72" t="s">
        <v>598</v>
      </c>
      <c r="L1043" s="79"/>
      <c r="M1043" s="79"/>
      <c r="N1043" s="79"/>
      <c r="O1043" s="79">
        <f t="shared" si="163"/>
        <v>0</v>
      </c>
      <c r="P1043" s="79"/>
      <c r="Q1043" s="79"/>
      <c r="R1043" s="79"/>
      <c r="S1043" s="79"/>
      <c r="T1043" s="79"/>
      <c r="U1043" s="79"/>
      <c r="V1043" s="77" t="e">
        <f t="shared" si="164"/>
        <v>#DIV/0!</v>
      </c>
      <c r="W1043" s="77"/>
      <c r="X1043" s="173"/>
      <c r="Y1043" s="88"/>
    </row>
    <row r="1044" spans="1:25" ht="36" customHeight="1" thickTop="1" x14ac:dyDescent="0.25"/>
  </sheetData>
  <autoFilter ref="A6:Y504"/>
  <mergeCells count="16">
    <mergeCell ref="Y5:Y6"/>
    <mergeCell ref="A1:W1"/>
    <mergeCell ref="A2:W2"/>
    <mergeCell ref="A3:W3"/>
    <mergeCell ref="A4:W4"/>
    <mergeCell ref="A5:I5"/>
    <mergeCell ref="K5:K6"/>
    <mergeCell ref="L5:L6"/>
    <mergeCell ref="M5:N5"/>
    <mergeCell ref="O5:O6"/>
    <mergeCell ref="P5:S5"/>
    <mergeCell ref="T5:T6"/>
    <mergeCell ref="U5:U6"/>
    <mergeCell ref="V5:V6"/>
    <mergeCell ref="W5:W6"/>
    <mergeCell ref="X5:X6"/>
  </mergeCells>
  <printOptions horizontalCentered="1" verticalCentered="1"/>
  <pageMargins left="0.78740157480314965" right="0.78740157480314965" top="0.98425196850393704" bottom="0.98425196850393704" header="0" footer="0"/>
  <pageSetup paperSize="9" orientation="portrait" r:id="rId1"/>
  <headerFooter alignWithMargins="0"/>
  <ignoredErrors>
    <ignoredError sqref="B8:J54 B55:J343 B344:J524" numberStoredAsText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8"/>
  <dimension ref="A1:BG119"/>
  <sheetViews>
    <sheetView tabSelected="1" zoomScaleNormal="100" zoomScaleSheetLayoutView="100" workbookViewId="0">
      <selection activeCell="A4" sqref="A4"/>
    </sheetView>
  </sheetViews>
  <sheetFormatPr baseColWidth="10" defaultColWidth="14.42578125" defaultRowHeight="15" x14ac:dyDescent="0.25"/>
  <cols>
    <col min="1" max="1" width="16" customWidth="1"/>
    <col min="2" max="2" width="14.140625" customWidth="1"/>
    <col min="3" max="4" width="14.42578125" customWidth="1"/>
    <col min="5" max="7" width="10.7109375" customWidth="1"/>
    <col min="8" max="8" width="69" customWidth="1"/>
    <col min="9" max="9" width="20.28515625" style="21" customWidth="1"/>
    <col min="10" max="28" width="20.28515625" customWidth="1"/>
    <col min="29" max="29" width="51.42578125" customWidth="1"/>
  </cols>
  <sheetData>
    <row r="1" spans="1:29" ht="15.75" thickBot="1" x14ac:dyDescent="0.3"/>
    <row r="2" spans="1:29" ht="30.75" customHeight="1" thickTop="1" thickBot="1" x14ac:dyDescent="0.3">
      <c r="A2" s="215" t="s">
        <v>51</v>
      </c>
      <c r="B2" s="215" t="s">
        <v>52</v>
      </c>
      <c r="C2" s="213" t="s">
        <v>53</v>
      </c>
      <c r="D2" s="215" t="s">
        <v>54</v>
      </c>
      <c r="E2" s="215" t="s">
        <v>55</v>
      </c>
      <c r="F2" s="215" t="s">
        <v>56</v>
      </c>
      <c r="G2" s="215" t="s">
        <v>57</v>
      </c>
      <c r="H2" s="213" t="s">
        <v>599</v>
      </c>
      <c r="I2" s="210" t="s">
        <v>600</v>
      </c>
      <c r="J2" s="211"/>
      <c r="K2" s="211"/>
      <c r="L2" s="212"/>
      <c r="M2" s="210" t="s">
        <v>601</v>
      </c>
      <c r="N2" s="211"/>
      <c r="O2" s="211"/>
      <c r="P2" s="212"/>
      <c r="Q2" s="210" t="s">
        <v>602</v>
      </c>
      <c r="R2" s="211"/>
      <c r="S2" s="211"/>
      <c r="T2" s="212"/>
      <c r="U2" s="210" t="s">
        <v>603</v>
      </c>
      <c r="V2" s="211"/>
      <c r="W2" s="211"/>
      <c r="X2" s="212"/>
      <c r="Y2" s="210" t="s">
        <v>604</v>
      </c>
      <c r="Z2" s="211"/>
      <c r="AA2" s="211"/>
      <c r="AB2" s="212"/>
      <c r="AC2" s="22" t="s">
        <v>605</v>
      </c>
    </row>
    <row r="3" spans="1:29" ht="16.5" thickTop="1" thickBot="1" x14ac:dyDescent="0.3">
      <c r="A3" s="216"/>
      <c r="B3" s="216"/>
      <c r="C3" s="214"/>
      <c r="D3" s="216"/>
      <c r="E3" s="216"/>
      <c r="F3" s="216"/>
      <c r="G3" s="216"/>
      <c r="H3" s="214"/>
      <c r="I3" s="24" t="s">
        <v>606</v>
      </c>
      <c r="J3" s="23" t="s">
        <v>607</v>
      </c>
      <c r="K3" s="23" t="s">
        <v>608</v>
      </c>
      <c r="L3" s="23" t="s">
        <v>609</v>
      </c>
      <c r="M3" s="23" t="s">
        <v>606</v>
      </c>
      <c r="N3" s="23" t="s">
        <v>607</v>
      </c>
      <c r="O3" s="23" t="s">
        <v>608</v>
      </c>
      <c r="P3" s="23" t="s">
        <v>609</v>
      </c>
      <c r="Q3" s="23" t="s">
        <v>606</v>
      </c>
      <c r="R3" s="23" t="s">
        <v>607</v>
      </c>
      <c r="S3" s="23" t="s">
        <v>608</v>
      </c>
      <c r="T3" s="23" t="s">
        <v>609</v>
      </c>
      <c r="U3" s="23" t="s">
        <v>606</v>
      </c>
      <c r="V3" s="23" t="s">
        <v>607</v>
      </c>
      <c r="W3" s="23" t="s">
        <v>608</v>
      </c>
      <c r="X3" s="23" t="s">
        <v>609</v>
      </c>
      <c r="Y3" s="23" t="s">
        <v>606</v>
      </c>
      <c r="Z3" s="23" t="s">
        <v>607</v>
      </c>
      <c r="AA3" s="23" t="s">
        <v>608</v>
      </c>
      <c r="AB3" s="23" t="s">
        <v>610</v>
      </c>
      <c r="AC3" s="23"/>
    </row>
    <row r="4" spans="1:29" ht="16.5" thickTop="1" thickBot="1" x14ac:dyDescent="0.3">
      <c r="A4" s="25" t="s">
        <v>77</v>
      </c>
      <c r="B4" s="25" t="s">
        <v>70</v>
      </c>
      <c r="C4" s="25"/>
      <c r="D4" s="25"/>
      <c r="E4" s="25"/>
      <c r="F4" s="25"/>
      <c r="G4" s="25"/>
      <c r="H4" s="26" t="s">
        <v>611</v>
      </c>
      <c r="I4" s="27">
        <f t="shared" ref="I4:X4" si="0">+I5+I6+I9+I24</f>
        <v>6865822366</v>
      </c>
      <c r="J4" s="28">
        <f t="shared" si="0"/>
        <v>6329015558</v>
      </c>
      <c r="K4" s="28">
        <f t="shared" si="0"/>
        <v>5974976311</v>
      </c>
      <c r="L4" s="28">
        <f t="shared" si="0"/>
        <v>5515235578</v>
      </c>
      <c r="M4" s="28">
        <f t="shared" si="0"/>
        <v>2408454000</v>
      </c>
      <c r="N4" s="28">
        <f>+N5+N6+N9+N24</f>
        <v>2396053325</v>
      </c>
      <c r="O4" s="28">
        <f t="shared" si="0"/>
        <v>2383350924</v>
      </c>
      <c r="P4" s="28">
        <f t="shared" si="0"/>
        <v>2383350924</v>
      </c>
      <c r="Q4" s="28">
        <f t="shared" si="0"/>
        <v>0</v>
      </c>
      <c r="R4" s="28">
        <f t="shared" si="0"/>
        <v>0</v>
      </c>
      <c r="S4" s="28">
        <f t="shared" si="0"/>
        <v>0</v>
      </c>
      <c r="T4" s="28">
        <f t="shared" si="0"/>
        <v>0</v>
      </c>
      <c r="U4" s="28">
        <f t="shared" si="0"/>
        <v>0</v>
      </c>
      <c r="V4" s="28">
        <f t="shared" si="0"/>
        <v>0</v>
      </c>
      <c r="W4" s="28">
        <f t="shared" si="0"/>
        <v>0</v>
      </c>
      <c r="X4" s="28">
        <f t="shared" si="0"/>
        <v>0</v>
      </c>
      <c r="Y4" s="28">
        <f>+I4+M4+Q4+U4</f>
        <v>9274276366</v>
      </c>
      <c r="Z4" s="28">
        <f t="shared" ref="Z4:AB11" si="1">+J4+N4+R4+V4</f>
        <v>8725068883</v>
      </c>
      <c r="AA4" s="28">
        <f t="shared" si="1"/>
        <v>8358327235</v>
      </c>
      <c r="AB4" s="28">
        <f t="shared" si="1"/>
        <v>7898586502</v>
      </c>
      <c r="AC4" s="29"/>
    </row>
    <row r="5" spans="1:29" ht="16.5" thickTop="1" thickBot="1" x14ac:dyDescent="0.3">
      <c r="A5" s="30" t="s">
        <v>77</v>
      </c>
      <c r="B5" s="30" t="s">
        <v>70</v>
      </c>
      <c r="C5" s="30" t="s">
        <v>70</v>
      </c>
      <c r="D5" s="30"/>
      <c r="E5" s="30"/>
      <c r="F5" s="30"/>
      <c r="G5" s="30"/>
      <c r="H5" s="31" t="s">
        <v>612</v>
      </c>
      <c r="I5" s="32">
        <v>531380883</v>
      </c>
      <c r="J5" s="33">
        <v>341135918</v>
      </c>
      <c r="K5" s="33">
        <v>341135918</v>
      </c>
      <c r="L5" s="33">
        <v>323782880</v>
      </c>
      <c r="M5" s="118">
        <v>2372058000</v>
      </c>
      <c r="N5" s="118">
        <v>2359657325</v>
      </c>
      <c r="O5" s="118">
        <f>2383350924-36396000</f>
        <v>2346954924</v>
      </c>
      <c r="P5" s="118">
        <f>+O5</f>
        <v>2346954924</v>
      </c>
      <c r="Q5" s="33"/>
      <c r="R5" s="33"/>
      <c r="S5" s="33"/>
      <c r="T5" s="33"/>
      <c r="U5" s="33"/>
      <c r="V5" s="33"/>
      <c r="W5" s="33"/>
      <c r="X5" s="33"/>
      <c r="Y5" s="33">
        <f t="shared" ref="Y5:Y11" si="2">+I5+M5+Q5+U5</f>
        <v>2903438883</v>
      </c>
      <c r="Z5" s="33">
        <f t="shared" si="1"/>
        <v>2700793243</v>
      </c>
      <c r="AA5" s="33">
        <f t="shared" si="1"/>
        <v>2688090842</v>
      </c>
      <c r="AB5" s="33">
        <f t="shared" si="1"/>
        <v>2670737804</v>
      </c>
      <c r="AC5" s="29"/>
    </row>
    <row r="6" spans="1:29" ht="16.5" thickTop="1" thickBot="1" x14ac:dyDescent="0.3">
      <c r="A6" s="34">
        <v>2</v>
      </c>
      <c r="B6" s="30" t="s">
        <v>70</v>
      </c>
      <c r="C6" s="30" t="s">
        <v>81</v>
      </c>
      <c r="D6" s="30"/>
      <c r="E6" s="30"/>
      <c r="F6" s="30"/>
      <c r="G6" s="30"/>
      <c r="H6" s="31" t="s">
        <v>613</v>
      </c>
      <c r="I6" s="32">
        <f>+I7+I8</f>
        <v>2524998200</v>
      </c>
      <c r="J6" s="33">
        <f t="shared" ref="J6:X6" si="3">+J7+J8</f>
        <v>2379173306</v>
      </c>
      <c r="K6" s="33">
        <f t="shared" si="3"/>
        <v>2025134059</v>
      </c>
      <c r="L6" s="33">
        <f t="shared" si="3"/>
        <v>1706694106</v>
      </c>
      <c r="M6" s="33">
        <f t="shared" si="3"/>
        <v>23279000</v>
      </c>
      <c r="N6" s="33">
        <f t="shared" si="3"/>
        <v>23279000</v>
      </c>
      <c r="O6" s="33">
        <f t="shared" si="3"/>
        <v>23279000</v>
      </c>
      <c r="P6" s="33">
        <f t="shared" si="3"/>
        <v>23279000</v>
      </c>
      <c r="Q6" s="33">
        <f t="shared" si="3"/>
        <v>0</v>
      </c>
      <c r="R6" s="33">
        <f t="shared" si="3"/>
        <v>0</v>
      </c>
      <c r="S6" s="33">
        <f t="shared" si="3"/>
        <v>0</v>
      </c>
      <c r="T6" s="33">
        <f t="shared" si="3"/>
        <v>0</v>
      </c>
      <c r="U6" s="33">
        <f t="shared" si="3"/>
        <v>0</v>
      </c>
      <c r="V6" s="33">
        <f t="shared" si="3"/>
        <v>0</v>
      </c>
      <c r="W6" s="33">
        <f t="shared" si="3"/>
        <v>0</v>
      </c>
      <c r="X6" s="33">
        <f t="shared" si="3"/>
        <v>0</v>
      </c>
      <c r="Y6" s="33">
        <f t="shared" si="2"/>
        <v>2548277200</v>
      </c>
      <c r="Z6" s="33">
        <f t="shared" si="1"/>
        <v>2402452306</v>
      </c>
      <c r="AA6" s="33">
        <f t="shared" si="1"/>
        <v>2048413059</v>
      </c>
      <c r="AB6" s="33">
        <f t="shared" si="1"/>
        <v>1729973106</v>
      </c>
      <c r="AC6" s="29"/>
    </row>
    <row r="7" spans="1:29" ht="16.5" thickTop="1" thickBot="1" x14ac:dyDescent="0.3">
      <c r="A7" s="35">
        <v>2</v>
      </c>
      <c r="B7" s="36" t="s">
        <v>70</v>
      </c>
      <c r="C7" s="36" t="s">
        <v>81</v>
      </c>
      <c r="D7" s="36" t="s">
        <v>70</v>
      </c>
      <c r="E7" s="37"/>
      <c r="F7" s="37"/>
      <c r="G7" s="37"/>
      <c r="H7" s="38" t="s">
        <v>614</v>
      </c>
      <c r="I7" s="39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>
        <f t="shared" si="2"/>
        <v>0</v>
      </c>
      <c r="Z7" s="40">
        <f t="shared" si="1"/>
        <v>0</v>
      </c>
      <c r="AA7" s="40">
        <f t="shared" si="1"/>
        <v>0</v>
      </c>
      <c r="AB7" s="40">
        <f t="shared" si="1"/>
        <v>0</v>
      </c>
      <c r="AC7" s="29"/>
    </row>
    <row r="8" spans="1:29" ht="16.5" thickTop="1" thickBot="1" x14ac:dyDescent="0.3">
      <c r="A8" s="35">
        <v>2</v>
      </c>
      <c r="B8" s="36" t="s">
        <v>70</v>
      </c>
      <c r="C8" s="36" t="s">
        <v>81</v>
      </c>
      <c r="D8" s="36" t="s">
        <v>70</v>
      </c>
      <c r="E8" s="37"/>
      <c r="F8" s="37"/>
      <c r="G8" s="37"/>
      <c r="H8" s="38" t="s">
        <v>615</v>
      </c>
      <c r="I8" s="39">
        <v>2524998200</v>
      </c>
      <c r="J8" s="40">
        <v>2379173306</v>
      </c>
      <c r="K8" s="40">
        <v>2025134059</v>
      </c>
      <c r="L8" s="40">
        <v>1706694106</v>
      </c>
      <c r="M8" s="130">
        <v>23279000</v>
      </c>
      <c r="N8" s="130">
        <v>23279000</v>
      </c>
      <c r="O8" s="130">
        <v>23279000</v>
      </c>
      <c r="P8" s="130">
        <v>23279000</v>
      </c>
      <c r="Q8" s="40"/>
      <c r="R8" s="40"/>
      <c r="S8" s="40"/>
      <c r="T8" s="40"/>
      <c r="U8" s="40"/>
      <c r="V8" s="40"/>
      <c r="W8" s="40"/>
      <c r="X8" s="40"/>
      <c r="Y8" s="40">
        <f t="shared" si="2"/>
        <v>2548277200</v>
      </c>
      <c r="Z8" s="40">
        <f t="shared" si="1"/>
        <v>2402452306</v>
      </c>
      <c r="AA8" s="40">
        <f t="shared" si="1"/>
        <v>2048413059</v>
      </c>
      <c r="AB8" s="40">
        <f t="shared" si="1"/>
        <v>1729973106</v>
      </c>
      <c r="AC8" s="29"/>
    </row>
    <row r="9" spans="1:29" s="41" customFormat="1" ht="16.5" thickTop="1" thickBot="1" x14ac:dyDescent="0.3">
      <c r="A9" s="34">
        <v>2</v>
      </c>
      <c r="B9" s="30" t="s">
        <v>70</v>
      </c>
      <c r="C9" s="30" t="s">
        <v>155</v>
      </c>
      <c r="D9" s="30"/>
      <c r="E9" s="30"/>
      <c r="F9" s="30"/>
      <c r="G9" s="30"/>
      <c r="H9" s="31" t="s">
        <v>616</v>
      </c>
      <c r="I9" s="32">
        <f>+I10+I21</f>
        <v>3675094109</v>
      </c>
      <c r="J9" s="32">
        <f t="shared" ref="J9:L9" si="4">+J10+J21</f>
        <v>3486866827</v>
      </c>
      <c r="K9" s="32">
        <f t="shared" si="4"/>
        <v>3486866827</v>
      </c>
      <c r="L9" s="32">
        <f t="shared" si="4"/>
        <v>3362920391</v>
      </c>
      <c r="M9" s="33">
        <f t="shared" ref="M9:X9" si="5">+M10+M15+M21</f>
        <v>0</v>
      </c>
      <c r="N9" s="33">
        <f t="shared" si="5"/>
        <v>0</v>
      </c>
      <c r="O9" s="33">
        <f t="shared" si="5"/>
        <v>0</v>
      </c>
      <c r="P9" s="33">
        <f t="shared" si="5"/>
        <v>0</v>
      </c>
      <c r="Q9" s="33">
        <f t="shared" si="5"/>
        <v>0</v>
      </c>
      <c r="R9" s="33">
        <f t="shared" si="5"/>
        <v>0</v>
      </c>
      <c r="S9" s="33">
        <f t="shared" si="5"/>
        <v>0</v>
      </c>
      <c r="T9" s="33">
        <f t="shared" si="5"/>
        <v>0</v>
      </c>
      <c r="U9" s="33">
        <f t="shared" si="5"/>
        <v>0</v>
      </c>
      <c r="V9" s="33">
        <f t="shared" si="5"/>
        <v>0</v>
      </c>
      <c r="W9" s="33">
        <f t="shared" si="5"/>
        <v>0</v>
      </c>
      <c r="X9" s="33">
        <f t="shared" si="5"/>
        <v>0</v>
      </c>
      <c r="Y9" s="33">
        <f t="shared" si="2"/>
        <v>3675094109</v>
      </c>
      <c r="Z9" s="33">
        <f t="shared" si="1"/>
        <v>3486866827</v>
      </c>
      <c r="AA9" s="33">
        <f t="shared" si="1"/>
        <v>3486866827</v>
      </c>
      <c r="AB9" s="33">
        <f t="shared" si="1"/>
        <v>3362920391</v>
      </c>
      <c r="AC9" s="29"/>
    </row>
    <row r="10" spans="1:29" s="41" customFormat="1" ht="16.5" thickTop="1" thickBot="1" x14ac:dyDescent="0.3">
      <c r="A10" s="42">
        <v>2</v>
      </c>
      <c r="B10" s="43" t="s">
        <v>70</v>
      </c>
      <c r="C10" s="43" t="s">
        <v>155</v>
      </c>
      <c r="D10" s="43" t="s">
        <v>70</v>
      </c>
      <c r="E10" s="43"/>
      <c r="F10" s="43"/>
      <c r="G10" s="43"/>
      <c r="H10" s="44" t="s">
        <v>617</v>
      </c>
      <c r="I10" s="45">
        <f>+I11+I15</f>
        <v>3574094109</v>
      </c>
      <c r="J10" s="46">
        <f t="shared" ref="J10:X10" si="6">+J11+J15</f>
        <v>3475031896</v>
      </c>
      <c r="K10" s="46">
        <f t="shared" si="6"/>
        <v>3475031896</v>
      </c>
      <c r="L10" s="46">
        <f t="shared" si="6"/>
        <v>3351085460</v>
      </c>
      <c r="M10" s="46">
        <f t="shared" si="6"/>
        <v>0</v>
      </c>
      <c r="N10" s="46">
        <f t="shared" si="6"/>
        <v>0</v>
      </c>
      <c r="O10" s="46">
        <f t="shared" si="6"/>
        <v>0</v>
      </c>
      <c r="P10" s="46">
        <f t="shared" si="6"/>
        <v>0</v>
      </c>
      <c r="Q10" s="46">
        <f t="shared" si="6"/>
        <v>0</v>
      </c>
      <c r="R10" s="46">
        <f t="shared" si="6"/>
        <v>0</v>
      </c>
      <c r="S10" s="46">
        <f t="shared" si="6"/>
        <v>0</v>
      </c>
      <c r="T10" s="46">
        <f t="shared" si="6"/>
        <v>0</v>
      </c>
      <c r="U10" s="46">
        <f t="shared" si="6"/>
        <v>0</v>
      </c>
      <c r="V10" s="46">
        <f t="shared" si="6"/>
        <v>0</v>
      </c>
      <c r="W10" s="46">
        <f t="shared" si="6"/>
        <v>0</v>
      </c>
      <c r="X10" s="46">
        <f t="shared" si="6"/>
        <v>0</v>
      </c>
      <c r="Y10" s="46">
        <f t="shared" si="2"/>
        <v>3574094109</v>
      </c>
      <c r="Z10" s="46">
        <f t="shared" si="1"/>
        <v>3475031896</v>
      </c>
      <c r="AA10" s="46">
        <f t="shared" si="1"/>
        <v>3475031896</v>
      </c>
      <c r="AB10" s="46">
        <f t="shared" si="1"/>
        <v>3351085460</v>
      </c>
      <c r="AC10" s="29"/>
    </row>
    <row r="11" spans="1:29" s="49" customFormat="1" ht="16.5" thickTop="1" thickBot="1" x14ac:dyDescent="0.3">
      <c r="A11" s="35"/>
      <c r="B11" s="36" t="s">
        <v>70</v>
      </c>
      <c r="C11" s="36" t="s">
        <v>155</v>
      </c>
      <c r="D11" s="36" t="s">
        <v>70</v>
      </c>
      <c r="E11" s="36" t="s">
        <v>70</v>
      </c>
      <c r="F11" s="36"/>
      <c r="G11" s="36"/>
      <c r="H11" s="38" t="s">
        <v>618</v>
      </c>
      <c r="I11" s="47">
        <f>+I12</f>
        <v>3539780284</v>
      </c>
      <c r="J11" s="48">
        <f t="shared" ref="J11:X11" si="7">+J12</f>
        <v>3440718071</v>
      </c>
      <c r="K11" s="48">
        <f t="shared" si="7"/>
        <v>3440718071</v>
      </c>
      <c r="L11" s="48">
        <f t="shared" si="7"/>
        <v>3316771635</v>
      </c>
      <c r="M11" s="48">
        <f t="shared" si="7"/>
        <v>0</v>
      </c>
      <c r="N11" s="48">
        <f t="shared" si="7"/>
        <v>0</v>
      </c>
      <c r="O11" s="48">
        <f t="shared" si="7"/>
        <v>0</v>
      </c>
      <c r="P11" s="48">
        <f t="shared" si="7"/>
        <v>0</v>
      </c>
      <c r="Q11" s="48">
        <f t="shared" si="7"/>
        <v>0</v>
      </c>
      <c r="R11" s="48">
        <f t="shared" si="7"/>
        <v>0</v>
      </c>
      <c r="S11" s="48">
        <f t="shared" si="7"/>
        <v>0</v>
      </c>
      <c r="T11" s="48">
        <f t="shared" si="7"/>
        <v>0</v>
      </c>
      <c r="U11" s="48">
        <f t="shared" si="7"/>
        <v>0</v>
      </c>
      <c r="V11" s="48">
        <f t="shared" si="7"/>
        <v>0</v>
      </c>
      <c r="W11" s="48">
        <f t="shared" si="7"/>
        <v>0</v>
      </c>
      <c r="X11" s="48">
        <f t="shared" si="7"/>
        <v>0</v>
      </c>
      <c r="Y11" s="48">
        <f t="shared" si="2"/>
        <v>3539780284</v>
      </c>
      <c r="Z11" s="48">
        <f t="shared" si="1"/>
        <v>3440718071</v>
      </c>
      <c r="AA11" s="48">
        <f t="shared" si="1"/>
        <v>3440718071</v>
      </c>
      <c r="AB11" s="48">
        <f t="shared" si="1"/>
        <v>3316771635</v>
      </c>
      <c r="AC11" s="29"/>
    </row>
    <row r="12" spans="1:29" ht="16.5" thickTop="1" thickBot="1" x14ac:dyDescent="0.3">
      <c r="A12" s="35">
        <v>2</v>
      </c>
      <c r="B12" s="36" t="s">
        <v>70</v>
      </c>
      <c r="C12" s="36" t="s">
        <v>155</v>
      </c>
      <c r="D12" s="36" t="s">
        <v>70</v>
      </c>
      <c r="E12" s="36" t="s">
        <v>70</v>
      </c>
      <c r="F12" s="36" t="s">
        <v>70</v>
      </c>
      <c r="G12" s="37"/>
      <c r="H12" s="38" t="s">
        <v>619</v>
      </c>
      <c r="I12" s="39">
        <f>+I13+I14</f>
        <v>3539780284</v>
      </c>
      <c r="J12" s="40">
        <f t="shared" ref="J12:X12" si="8">+J13+J14</f>
        <v>3440718071</v>
      </c>
      <c r="K12" s="40">
        <f t="shared" si="8"/>
        <v>3440718071</v>
      </c>
      <c r="L12" s="40">
        <f t="shared" si="8"/>
        <v>3316771635</v>
      </c>
      <c r="M12" s="40">
        <f t="shared" si="8"/>
        <v>0</v>
      </c>
      <c r="N12" s="40">
        <f t="shared" si="8"/>
        <v>0</v>
      </c>
      <c r="O12" s="40">
        <f t="shared" si="8"/>
        <v>0</v>
      </c>
      <c r="P12" s="40">
        <f t="shared" si="8"/>
        <v>0</v>
      </c>
      <c r="Q12" s="40">
        <f t="shared" si="8"/>
        <v>0</v>
      </c>
      <c r="R12" s="40">
        <f t="shared" si="8"/>
        <v>0</v>
      </c>
      <c r="S12" s="40">
        <f t="shared" si="8"/>
        <v>0</v>
      </c>
      <c r="T12" s="40">
        <f t="shared" si="8"/>
        <v>0</v>
      </c>
      <c r="U12" s="40">
        <f t="shared" si="8"/>
        <v>0</v>
      </c>
      <c r="V12" s="40">
        <f t="shared" si="8"/>
        <v>0</v>
      </c>
      <c r="W12" s="40">
        <f t="shared" si="8"/>
        <v>0</v>
      </c>
      <c r="X12" s="40">
        <f t="shared" si="8"/>
        <v>0</v>
      </c>
      <c r="Y12" s="40">
        <f t="shared" ref="Y12:Y46" si="9">+I12+M12+Q12+U12</f>
        <v>3539780284</v>
      </c>
      <c r="Z12" s="40">
        <f t="shared" ref="Y12:AB65" si="10">+J12+N12+R12+V12</f>
        <v>3440718071</v>
      </c>
      <c r="AA12" s="40">
        <f t="shared" ref="AA12:AA46" si="11">+K12+O12+S12+W12</f>
        <v>3440718071</v>
      </c>
      <c r="AB12" s="40">
        <f t="shared" ref="AB12:AB46" si="12">+L12+P12+T12+X12</f>
        <v>3316771635</v>
      </c>
      <c r="AC12" s="29"/>
    </row>
    <row r="13" spans="1:29" ht="16.5" thickTop="1" thickBot="1" x14ac:dyDescent="0.3">
      <c r="A13" s="35">
        <v>2</v>
      </c>
      <c r="B13" s="36" t="s">
        <v>70</v>
      </c>
      <c r="C13" s="36" t="s">
        <v>155</v>
      </c>
      <c r="D13" s="36" t="s">
        <v>70</v>
      </c>
      <c r="E13" s="36" t="s">
        <v>70</v>
      </c>
      <c r="F13" s="36" t="s">
        <v>70</v>
      </c>
      <c r="G13" s="36" t="s">
        <v>70</v>
      </c>
      <c r="H13" s="38" t="s">
        <v>620</v>
      </c>
      <c r="I13" s="39">
        <v>2652211164</v>
      </c>
      <c r="J13" s="40">
        <f>+I13</f>
        <v>2652211164</v>
      </c>
      <c r="K13" s="40">
        <f>+J13</f>
        <v>2652211164</v>
      </c>
      <c r="L13" s="40">
        <v>2650890450</v>
      </c>
      <c r="M13" s="40"/>
      <c r="N13" s="40"/>
      <c r="O13" s="40"/>
      <c r="P13" s="40">
        <v>0</v>
      </c>
      <c r="Q13" s="40">
        <v>0</v>
      </c>
      <c r="R13" s="40"/>
      <c r="S13" s="40"/>
      <c r="T13" s="40"/>
      <c r="U13" s="40"/>
      <c r="V13" s="40"/>
      <c r="W13" s="40"/>
      <c r="X13" s="40"/>
      <c r="Y13" s="40">
        <f t="shared" si="9"/>
        <v>2652211164</v>
      </c>
      <c r="Z13" s="40">
        <f t="shared" si="10"/>
        <v>2652211164</v>
      </c>
      <c r="AA13" s="40">
        <f t="shared" si="11"/>
        <v>2652211164</v>
      </c>
      <c r="AB13" s="40">
        <f t="shared" si="12"/>
        <v>2650890450</v>
      </c>
      <c r="AC13" s="29"/>
    </row>
    <row r="14" spans="1:29" ht="16.5" thickTop="1" thickBot="1" x14ac:dyDescent="0.3">
      <c r="A14" s="35">
        <v>2</v>
      </c>
      <c r="B14" s="36" t="s">
        <v>70</v>
      </c>
      <c r="C14" s="36" t="s">
        <v>155</v>
      </c>
      <c r="D14" s="36" t="s">
        <v>70</v>
      </c>
      <c r="E14" s="36" t="s">
        <v>70</v>
      </c>
      <c r="F14" s="36" t="s">
        <v>70</v>
      </c>
      <c r="G14" s="36" t="s">
        <v>81</v>
      </c>
      <c r="H14" s="38" t="s">
        <v>621</v>
      </c>
      <c r="I14" s="39">
        <v>887569120</v>
      </c>
      <c r="J14" s="40">
        <v>788506907</v>
      </c>
      <c r="K14" s="40">
        <f>+J14</f>
        <v>788506907</v>
      </c>
      <c r="L14" s="40">
        <v>665881185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>
        <f t="shared" si="9"/>
        <v>887569120</v>
      </c>
      <c r="Z14" s="40">
        <f t="shared" si="10"/>
        <v>788506907</v>
      </c>
      <c r="AA14" s="40">
        <f t="shared" si="11"/>
        <v>788506907</v>
      </c>
      <c r="AB14" s="40">
        <f t="shared" si="12"/>
        <v>665881185</v>
      </c>
      <c r="AC14" s="29"/>
    </row>
    <row r="15" spans="1:29" ht="16.5" thickTop="1" thickBot="1" x14ac:dyDescent="0.3">
      <c r="A15" s="35">
        <v>2</v>
      </c>
      <c r="B15" s="36" t="s">
        <v>70</v>
      </c>
      <c r="C15" s="36" t="s">
        <v>155</v>
      </c>
      <c r="D15" s="36" t="s">
        <v>70</v>
      </c>
      <c r="E15" s="36" t="s">
        <v>81</v>
      </c>
      <c r="F15" s="37"/>
      <c r="G15" s="37"/>
      <c r="H15" s="38" t="s">
        <v>622</v>
      </c>
      <c r="I15" s="39">
        <f>+I16</f>
        <v>34313825</v>
      </c>
      <c r="J15" s="40">
        <f t="shared" ref="J15:X15" si="13">+J16</f>
        <v>34313825</v>
      </c>
      <c r="K15" s="40">
        <f t="shared" si="13"/>
        <v>34313825</v>
      </c>
      <c r="L15" s="40">
        <f t="shared" si="13"/>
        <v>34313825</v>
      </c>
      <c r="M15" s="40">
        <f t="shared" si="13"/>
        <v>0</v>
      </c>
      <c r="N15" s="40">
        <f t="shared" si="13"/>
        <v>0</v>
      </c>
      <c r="O15" s="40">
        <f t="shared" si="13"/>
        <v>0</v>
      </c>
      <c r="P15" s="40">
        <f t="shared" si="13"/>
        <v>0</v>
      </c>
      <c r="Q15" s="40">
        <f t="shared" si="13"/>
        <v>0</v>
      </c>
      <c r="R15" s="40">
        <f t="shared" si="13"/>
        <v>0</v>
      </c>
      <c r="S15" s="40">
        <f t="shared" si="13"/>
        <v>0</v>
      </c>
      <c r="T15" s="40">
        <f t="shared" si="13"/>
        <v>0</v>
      </c>
      <c r="U15" s="40">
        <f t="shared" si="13"/>
        <v>0</v>
      </c>
      <c r="V15" s="40">
        <f t="shared" si="13"/>
        <v>0</v>
      </c>
      <c r="W15" s="40">
        <f t="shared" si="13"/>
        <v>0</v>
      </c>
      <c r="X15" s="40">
        <f t="shared" si="13"/>
        <v>0</v>
      </c>
      <c r="Y15" s="40">
        <f t="shared" si="9"/>
        <v>34313825</v>
      </c>
      <c r="Z15" s="40">
        <f t="shared" si="10"/>
        <v>34313825</v>
      </c>
      <c r="AA15" s="40">
        <f t="shared" si="11"/>
        <v>34313825</v>
      </c>
      <c r="AB15" s="40">
        <f t="shared" si="12"/>
        <v>34313825</v>
      </c>
      <c r="AC15" s="29"/>
    </row>
    <row r="16" spans="1:29" ht="16.5" thickTop="1" thickBot="1" x14ac:dyDescent="0.3">
      <c r="A16" s="35">
        <v>2</v>
      </c>
      <c r="B16" s="36" t="s">
        <v>70</v>
      </c>
      <c r="C16" s="36" t="s">
        <v>155</v>
      </c>
      <c r="D16" s="36" t="s">
        <v>70</v>
      </c>
      <c r="E16" s="36" t="s">
        <v>81</v>
      </c>
      <c r="F16" s="36" t="s">
        <v>70</v>
      </c>
      <c r="G16" s="36"/>
      <c r="H16" s="38" t="s">
        <v>623</v>
      </c>
      <c r="I16" s="39">
        <v>34313825</v>
      </c>
      <c r="J16" s="40">
        <v>34313825</v>
      </c>
      <c r="K16" s="40">
        <f>+J16</f>
        <v>34313825</v>
      </c>
      <c r="L16" s="40">
        <f>+K16</f>
        <v>34313825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>
        <f t="shared" si="9"/>
        <v>34313825</v>
      </c>
      <c r="Z16" s="40">
        <f t="shared" si="10"/>
        <v>34313825</v>
      </c>
      <c r="AA16" s="40">
        <f t="shared" si="11"/>
        <v>34313825</v>
      </c>
      <c r="AB16" s="40">
        <f t="shared" si="12"/>
        <v>34313825</v>
      </c>
      <c r="AC16" s="29"/>
    </row>
    <row r="17" spans="1:29" s="41" customFormat="1" ht="16.5" thickTop="1" thickBot="1" x14ac:dyDescent="0.3">
      <c r="A17" s="42">
        <v>2</v>
      </c>
      <c r="B17" s="43" t="s">
        <v>70</v>
      </c>
      <c r="C17" s="43" t="s">
        <v>155</v>
      </c>
      <c r="D17" s="43" t="s">
        <v>81</v>
      </c>
      <c r="E17" s="43"/>
      <c r="F17" s="43"/>
      <c r="G17" s="43"/>
      <c r="H17" s="44" t="s">
        <v>624</v>
      </c>
      <c r="I17" s="45">
        <f>+I18</f>
        <v>0</v>
      </c>
      <c r="J17" s="46">
        <f t="shared" ref="J17:X17" si="14">+J18</f>
        <v>0</v>
      </c>
      <c r="K17" s="46">
        <f t="shared" si="14"/>
        <v>0</v>
      </c>
      <c r="L17" s="46">
        <f t="shared" si="14"/>
        <v>0</v>
      </c>
      <c r="M17" s="46">
        <f t="shared" si="14"/>
        <v>0</v>
      </c>
      <c r="N17" s="46">
        <f t="shared" si="14"/>
        <v>0</v>
      </c>
      <c r="O17" s="46">
        <f t="shared" si="14"/>
        <v>0</v>
      </c>
      <c r="P17" s="46">
        <f t="shared" si="14"/>
        <v>0</v>
      </c>
      <c r="Q17" s="46">
        <f t="shared" si="14"/>
        <v>0</v>
      </c>
      <c r="R17" s="46">
        <f t="shared" si="14"/>
        <v>0</v>
      </c>
      <c r="S17" s="46">
        <f t="shared" si="14"/>
        <v>0</v>
      </c>
      <c r="T17" s="46">
        <f t="shared" si="14"/>
        <v>0</v>
      </c>
      <c r="U17" s="46">
        <f t="shared" si="14"/>
        <v>0</v>
      </c>
      <c r="V17" s="46">
        <f t="shared" si="14"/>
        <v>0</v>
      </c>
      <c r="W17" s="46">
        <f t="shared" si="14"/>
        <v>0</v>
      </c>
      <c r="X17" s="46">
        <f t="shared" si="14"/>
        <v>0</v>
      </c>
      <c r="Y17" s="46">
        <f t="shared" si="9"/>
        <v>0</v>
      </c>
      <c r="Z17" s="46">
        <f t="shared" si="10"/>
        <v>0</v>
      </c>
      <c r="AA17" s="46">
        <f t="shared" si="11"/>
        <v>0</v>
      </c>
      <c r="AB17" s="46">
        <f t="shared" si="12"/>
        <v>0</v>
      </c>
      <c r="AC17" s="29"/>
    </row>
    <row r="18" spans="1:29" ht="16.5" thickTop="1" thickBot="1" x14ac:dyDescent="0.3">
      <c r="A18" s="35">
        <v>2</v>
      </c>
      <c r="B18" s="36" t="s">
        <v>70</v>
      </c>
      <c r="C18" s="36" t="s">
        <v>155</v>
      </c>
      <c r="D18" s="36" t="s">
        <v>81</v>
      </c>
      <c r="E18" s="36" t="s">
        <v>70</v>
      </c>
      <c r="F18" s="36"/>
      <c r="G18" s="36"/>
      <c r="H18" s="38" t="s">
        <v>625</v>
      </c>
      <c r="I18" s="39">
        <f>+I19+I20</f>
        <v>0</v>
      </c>
      <c r="J18" s="40">
        <f t="shared" ref="J18:X18" si="15">+J19+J20</f>
        <v>0</v>
      </c>
      <c r="K18" s="40">
        <f t="shared" si="15"/>
        <v>0</v>
      </c>
      <c r="L18" s="40">
        <f t="shared" si="15"/>
        <v>0</v>
      </c>
      <c r="M18" s="40">
        <f t="shared" si="15"/>
        <v>0</v>
      </c>
      <c r="N18" s="40">
        <f t="shared" si="15"/>
        <v>0</v>
      </c>
      <c r="O18" s="40">
        <f t="shared" si="15"/>
        <v>0</v>
      </c>
      <c r="P18" s="40">
        <f t="shared" si="15"/>
        <v>0</v>
      </c>
      <c r="Q18" s="40">
        <f t="shared" si="15"/>
        <v>0</v>
      </c>
      <c r="R18" s="40">
        <f t="shared" si="15"/>
        <v>0</v>
      </c>
      <c r="S18" s="40">
        <f t="shared" si="15"/>
        <v>0</v>
      </c>
      <c r="T18" s="40">
        <f t="shared" si="15"/>
        <v>0</v>
      </c>
      <c r="U18" s="40">
        <f t="shared" si="15"/>
        <v>0</v>
      </c>
      <c r="V18" s="40">
        <f t="shared" si="15"/>
        <v>0</v>
      </c>
      <c r="W18" s="40">
        <f t="shared" si="15"/>
        <v>0</v>
      </c>
      <c r="X18" s="40">
        <f t="shared" si="15"/>
        <v>0</v>
      </c>
      <c r="Y18" s="40">
        <f t="shared" si="9"/>
        <v>0</v>
      </c>
      <c r="Z18" s="40">
        <f t="shared" si="10"/>
        <v>0</v>
      </c>
      <c r="AA18" s="40">
        <f t="shared" si="11"/>
        <v>0</v>
      </c>
      <c r="AB18" s="40">
        <f t="shared" si="12"/>
        <v>0</v>
      </c>
      <c r="AC18" s="29"/>
    </row>
    <row r="19" spans="1:29" ht="16.5" thickTop="1" thickBot="1" x14ac:dyDescent="0.3">
      <c r="A19" s="35">
        <v>2</v>
      </c>
      <c r="B19" s="36" t="s">
        <v>70</v>
      </c>
      <c r="C19" s="36" t="s">
        <v>155</v>
      </c>
      <c r="D19" s="36" t="s">
        <v>81</v>
      </c>
      <c r="E19" s="36" t="s">
        <v>70</v>
      </c>
      <c r="F19" s="36" t="s">
        <v>70</v>
      </c>
      <c r="G19" s="36"/>
      <c r="H19" s="38" t="s">
        <v>626</v>
      </c>
      <c r="I19" s="39">
        <v>0</v>
      </c>
      <c r="J19" s="40"/>
      <c r="K19" s="40"/>
      <c r="L19" s="40"/>
      <c r="M19" s="40"/>
      <c r="N19" s="40"/>
      <c r="O19" s="40"/>
      <c r="P19" s="40"/>
      <c r="Q19" s="40">
        <f>2396053325-N4</f>
        <v>0</v>
      </c>
      <c r="R19" s="40"/>
      <c r="S19" s="40"/>
      <c r="T19" s="40"/>
      <c r="U19" s="40"/>
      <c r="V19" s="40"/>
      <c r="W19" s="40"/>
      <c r="X19" s="40"/>
      <c r="Y19" s="40">
        <f t="shared" si="9"/>
        <v>0</v>
      </c>
      <c r="Z19" s="40">
        <f t="shared" si="10"/>
        <v>0</v>
      </c>
      <c r="AA19" s="40">
        <f t="shared" si="11"/>
        <v>0</v>
      </c>
      <c r="AB19" s="40">
        <f t="shared" si="12"/>
        <v>0</v>
      </c>
      <c r="AC19" s="29"/>
    </row>
    <row r="20" spans="1:29" ht="16.5" thickTop="1" thickBot="1" x14ac:dyDescent="0.3">
      <c r="A20" s="35">
        <v>2</v>
      </c>
      <c r="B20" s="36" t="s">
        <v>70</v>
      </c>
      <c r="C20" s="36" t="s">
        <v>155</v>
      </c>
      <c r="D20" s="36" t="s">
        <v>81</v>
      </c>
      <c r="E20" s="36" t="s">
        <v>70</v>
      </c>
      <c r="F20" s="36" t="s">
        <v>81</v>
      </c>
      <c r="G20" s="36"/>
      <c r="H20" s="38" t="s">
        <v>627</v>
      </c>
      <c r="I20" s="39">
        <v>0</v>
      </c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>
        <f t="shared" si="9"/>
        <v>0</v>
      </c>
      <c r="Z20" s="40">
        <f t="shared" si="10"/>
        <v>0</v>
      </c>
      <c r="AA20" s="40">
        <f t="shared" si="11"/>
        <v>0</v>
      </c>
      <c r="AB20" s="40">
        <f t="shared" si="12"/>
        <v>0</v>
      </c>
      <c r="AC20" s="29"/>
    </row>
    <row r="21" spans="1:29" s="41" customFormat="1" ht="16.5" thickTop="1" thickBot="1" x14ac:dyDescent="0.3">
      <c r="A21" s="42">
        <v>2</v>
      </c>
      <c r="B21" s="43" t="s">
        <v>70</v>
      </c>
      <c r="C21" s="43" t="s">
        <v>155</v>
      </c>
      <c r="D21" s="43" t="s">
        <v>155</v>
      </c>
      <c r="E21" s="43"/>
      <c r="F21" s="43"/>
      <c r="G21" s="43"/>
      <c r="H21" s="44" t="s">
        <v>628</v>
      </c>
      <c r="I21" s="45">
        <f>+I22+I23</f>
        <v>101000000</v>
      </c>
      <c r="J21" s="46">
        <f t="shared" ref="J21:X21" si="16">+J22+J23</f>
        <v>11834931</v>
      </c>
      <c r="K21" s="46">
        <f t="shared" si="16"/>
        <v>11834931</v>
      </c>
      <c r="L21" s="46">
        <f t="shared" si="16"/>
        <v>11834931</v>
      </c>
      <c r="M21" s="46">
        <f t="shared" si="16"/>
        <v>0</v>
      </c>
      <c r="N21" s="46">
        <f t="shared" si="16"/>
        <v>0</v>
      </c>
      <c r="O21" s="46">
        <f t="shared" si="16"/>
        <v>0</v>
      </c>
      <c r="P21" s="46">
        <f t="shared" si="16"/>
        <v>0</v>
      </c>
      <c r="Q21" s="46">
        <f t="shared" si="16"/>
        <v>0</v>
      </c>
      <c r="R21" s="46">
        <f t="shared" si="16"/>
        <v>0</v>
      </c>
      <c r="S21" s="46">
        <f t="shared" si="16"/>
        <v>0</v>
      </c>
      <c r="T21" s="46">
        <f t="shared" si="16"/>
        <v>0</v>
      </c>
      <c r="U21" s="46">
        <f t="shared" si="16"/>
        <v>0</v>
      </c>
      <c r="V21" s="46">
        <f t="shared" si="16"/>
        <v>0</v>
      </c>
      <c r="W21" s="46">
        <f t="shared" si="16"/>
        <v>0</v>
      </c>
      <c r="X21" s="46">
        <f t="shared" si="16"/>
        <v>0</v>
      </c>
      <c r="Y21" s="46">
        <f t="shared" si="9"/>
        <v>101000000</v>
      </c>
      <c r="Z21" s="46">
        <f t="shared" si="10"/>
        <v>11834931</v>
      </c>
      <c r="AA21" s="46">
        <f t="shared" si="11"/>
        <v>11834931</v>
      </c>
      <c r="AB21" s="46">
        <f t="shared" si="12"/>
        <v>11834931</v>
      </c>
      <c r="AC21" s="29"/>
    </row>
    <row r="22" spans="1:29" ht="16.5" thickTop="1" thickBot="1" x14ac:dyDescent="0.3">
      <c r="A22" s="35">
        <v>2</v>
      </c>
      <c r="B22" s="36" t="s">
        <v>70</v>
      </c>
      <c r="C22" s="36" t="s">
        <v>155</v>
      </c>
      <c r="D22" s="36" t="s">
        <v>155</v>
      </c>
      <c r="E22" s="36" t="s">
        <v>70</v>
      </c>
      <c r="F22" s="36"/>
      <c r="G22" s="36"/>
      <c r="H22" s="38" t="s">
        <v>629</v>
      </c>
      <c r="I22" s="39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>
        <f t="shared" si="9"/>
        <v>0</v>
      </c>
      <c r="Z22" s="40">
        <f t="shared" si="10"/>
        <v>0</v>
      </c>
      <c r="AA22" s="40">
        <f t="shared" si="11"/>
        <v>0</v>
      </c>
      <c r="AB22" s="40">
        <f t="shared" si="12"/>
        <v>0</v>
      </c>
      <c r="AC22" s="29"/>
    </row>
    <row r="23" spans="1:29" ht="16.5" thickTop="1" thickBot="1" x14ac:dyDescent="0.3">
      <c r="A23" s="35">
        <v>2</v>
      </c>
      <c r="B23" s="36" t="s">
        <v>70</v>
      </c>
      <c r="C23" s="36" t="s">
        <v>155</v>
      </c>
      <c r="D23" s="36" t="s">
        <v>155</v>
      </c>
      <c r="E23" s="36" t="s">
        <v>81</v>
      </c>
      <c r="F23" s="36"/>
      <c r="G23" s="36"/>
      <c r="H23" s="38" t="s">
        <v>268</v>
      </c>
      <c r="I23" s="39">
        <v>101000000</v>
      </c>
      <c r="J23" s="40">
        <v>11834931</v>
      </c>
      <c r="K23" s="40">
        <f>+J23</f>
        <v>11834931</v>
      </c>
      <c r="L23" s="40">
        <f>+K23</f>
        <v>11834931</v>
      </c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>
        <f t="shared" si="9"/>
        <v>101000000</v>
      </c>
      <c r="Z23" s="40">
        <f t="shared" si="10"/>
        <v>11834931</v>
      </c>
      <c r="AA23" s="40">
        <f t="shared" si="11"/>
        <v>11834931</v>
      </c>
      <c r="AB23" s="40">
        <f t="shared" si="12"/>
        <v>11834931</v>
      </c>
      <c r="AC23" s="29"/>
    </row>
    <row r="24" spans="1:29" ht="16.5" thickTop="1" thickBot="1" x14ac:dyDescent="0.3">
      <c r="A24" s="34">
        <v>2</v>
      </c>
      <c r="B24" s="30" t="s">
        <v>70</v>
      </c>
      <c r="C24" s="30" t="s">
        <v>163</v>
      </c>
      <c r="D24" s="30"/>
      <c r="E24" s="30"/>
      <c r="F24" s="30"/>
      <c r="G24" s="30"/>
      <c r="H24" s="31" t="s">
        <v>630</v>
      </c>
      <c r="I24" s="32">
        <f t="shared" ref="I24:X24" si="17">+I25+I29+I31+I33</f>
        <v>134349174</v>
      </c>
      <c r="J24" s="33">
        <f t="shared" si="17"/>
        <v>121839507</v>
      </c>
      <c r="K24" s="33">
        <f t="shared" si="17"/>
        <v>121839507</v>
      </c>
      <c r="L24" s="33">
        <f t="shared" si="17"/>
        <v>121838201</v>
      </c>
      <c r="M24" s="33">
        <f t="shared" si="17"/>
        <v>13117000</v>
      </c>
      <c r="N24" s="33">
        <f t="shared" si="17"/>
        <v>13117000</v>
      </c>
      <c r="O24" s="33">
        <f t="shared" si="17"/>
        <v>13117000</v>
      </c>
      <c r="P24" s="33">
        <f t="shared" si="17"/>
        <v>13117000</v>
      </c>
      <c r="Q24" s="33">
        <f t="shared" si="17"/>
        <v>0</v>
      </c>
      <c r="R24" s="33">
        <f t="shared" si="17"/>
        <v>0</v>
      </c>
      <c r="S24" s="33">
        <f t="shared" si="17"/>
        <v>0</v>
      </c>
      <c r="T24" s="33">
        <f t="shared" si="17"/>
        <v>0</v>
      </c>
      <c r="U24" s="33">
        <f t="shared" si="17"/>
        <v>0</v>
      </c>
      <c r="V24" s="33">
        <f t="shared" si="17"/>
        <v>0</v>
      </c>
      <c r="W24" s="33">
        <f t="shared" si="17"/>
        <v>0</v>
      </c>
      <c r="X24" s="33">
        <f t="shared" si="17"/>
        <v>0</v>
      </c>
      <c r="Y24" s="33">
        <f t="shared" si="9"/>
        <v>147466174</v>
      </c>
      <c r="Z24" s="33">
        <f t="shared" si="10"/>
        <v>134956507</v>
      </c>
      <c r="AA24" s="33">
        <f t="shared" si="11"/>
        <v>134956507</v>
      </c>
      <c r="AB24" s="33">
        <f t="shared" si="12"/>
        <v>134955201</v>
      </c>
      <c r="AC24" s="29"/>
    </row>
    <row r="25" spans="1:29" s="41" customFormat="1" ht="16.5" thickTop="1" thickBot="1" x14ac:dyDescent="0.3">
      <c r="A25" s="42">
        <v>2</v>
      </c>
      <c r="B25" s="43" t="s">
        <v>70</v>
      </c>
      <c r="C25" s="43" t="s">
        <v>163</v>
      </c>
      <c r="D25" s="43" t="s">
        <v>70</v>
      </c>
      <c r="E25" s="43"/>
      <c r="F25" s="43"/>
      <c r="G25" s="43"/>
      <c r="H25" s="44" t="s">
        <v>631</v>
      </c>
      <c r="I25" s="45">
        <f>+I26</f>
        <v>56000000</v>
      </c>
      <c r="J25" s="46">
        <f t="shared" ref="J25:X25" si="18">+J26</f>
        <v>55839133</v>
      </c>
      <c r="K25" s="46">
        <f t="shared" si="18"/>
        <v>55839133</v>
      </c>
      <c r="L25" s="46">
        <f t="shared" si="18"/>
        <v>55837827</v>
      </c>
      <c r="M25" s="46">
        <f t="shared" si="18"/>
        <v>1602000</v>
      </c>
      <c r="N25" s="46">
        <f t="shared" si="18"/>
        <v>1602000</v>
      </c>
      <c r="O25" s="46">
        <f t="shared" si="18"/>
        <v>1602000</v>
      </c>
      <c r="P25" s="46">
        <f t="shared" si="18"/>
        <v>1602000</v>
      </c>
      <c r="Q25" s="46">
        <f t="shared" si="18"/>
        <v>0</v>
      </c>
      <c r="R25" s="46">
        <f t="shared" si="18"/>
        <v>0</v>
      </c>
      <c r="S25" s="46">
        <f t="shared" si="18"/>
        <v>0</v>
      </c>
      <c r="T25" s="46">
        <f t="shared" si="18"/>
        <v>0</v>
      </c>
      <c r="U25" s="46">
        <f t="shared" si="18"/>
        <v>0</v>
      </c>
      <c r="V25" s="46">
        <f t="shared" si="18"/>
        <v>0</v>
      </c>
      <c r="W25" s="46">
        <f t="shared" si="18"/>
        <v>0</v>
      </c>
      <c r="X25" s="46">
        <f t="shared" si="18"/>
        <v>0</v>
      </c>
      <c r="Y25" s="46">
        <f t="shared" si="9"/>
        <v>57602000</v>
      </c>
      <c r="Z25" s="46">
        <f t="shared" si="10"/>
        <v>57441133</v>
      </c>
      <c r="AA25" s="46">
        <f t="shared" si="11"/>
        <v>57441133</v>
      </c>
      <c r="AB25" s="46">
        <f t="shared" si="12"/>
        <v>57439827</v>
      </c>
      <c r="AC25" s="29"/>
    </row>
    <row r="26" spans="1:29" ht="16.5" thickTop="1" thickBot="1" x14ac:dyDescent="0.3">
      <c r="A26" s="50">
        <v>2</v>
      </c>
      <c r="B26" s="37" t="s">
        <v>70</v>
      </c>
      <c r="C26" s="37" t="s">
        <v>163</v>
      </c>
      <c r="D26" s="37" t="s">
        <v>70</v>
      </c>
      <c r="E26" s="37" t="s">
        <v>70</v>
      </c>
      <c r="F26" s="37"/>
      <c r="G26" s="37"/>
      <c r="H26" s="51" t="s">
        <v>632</v>
      </c>
      <c r="I26" s="52">
        <f>+I27+I28</f>
        <v>56000000</v>
      </c>
      <c r="J26" s="53">
        <f t="shared" ref="J26:X26" si="19">+J27+J28</f>
        <v>55839133</v>
      </c>
      <c r="K26" s="53">
        <f t="shared" si="19"/>
        <v>55839133</v>
      </c>
      <c r="L26" s="53">
        <f t="shared" si="19"/>
        <v>55837827</v>
      </c>
      <c r="M26" s="53">
        <f t="shared" si="19"/>
        <v>1602000</v>
      </c>
      <c r="N26" s="53">
        <f t="shared" si="19"/>
        <v>1602000</v>
      </c>
      <c r="O26" s="53">
        <f t="shared" si="19"/>
        <v>1602000</v>
      </c>
      <c r="P26" s="53">
        <f t="shared" si="19"/>
        <v>1602000</v>
      </c>
      <c r="Q26" s="53">
        <f t="shared" si="19"/>
        <v>0</v>
      </c>
      <c r="R26" s="53">
        <f t="shared" si="19"/>
        <v>0</v>
      </c>
      <c r="S26" s="53">
        <f t="shared" si="19"/>
        <v>0</v>
      </c>
      <c r="T26" s="53">
        <f t="shared" si="19"/>
        <v>0</v>
      </c>
      <c r="U26" s="53">
        <f t="shared" si="19"/>
        <v>0</v>
      </c>
      <c r="V26" s="53">
        <f t="shared" si="19"/>
        <v>0</v>
      </c>
      <c r="W26" s="53">
        <f t="shared" si="19"/>
        <v>0</v>
      </c>
      <c r="X26" s="53">
        <f t="shared" si="19"/>
        <v>0</v>
      </c>
      <c r="Y26" s="53">
        <f t="shared" si="9"/>
        <v>57602000</v>
      </c>
      <c r="Z26" s="53">
        <f t="shared" si="10"/>
        <v>57441133</v>
      </c>
      <c r="AA26" s="53">
        <f t="shared" si="11"/>
        <v>57441133</v>
      </c>
      <c r="AB26" s="53">
        <f t="shared" si="12"/>
        <v>57439827</v>
      </c>
      <c r="AC26" s="29"/>
    </row>
    <row r="27" spans="1:29" s="49" customFormat="1" ht="16.5" thickTop="1" thickBot="1" x14ac:dyDescent="0.3">
      <c r="A27" s="35">
        <v>2</v>
      </c>
      <c r="B27" s="36" t="s">
        <v>70</v>
      </c>
      <c r="C27" s="36" t="s">
        <v>163</v>
      </c>
      <c r="D27" s="36" t="s">
        <v>70</v>
      </c>
      <c r="E27" s="36" t="s">
        <v>70</v>
      </c>
      <c r="F27" s="36" t="s">
        <v>70</v>
      </c>
      <c r="G27" s="36"/>
      <c r="H27" s="38" t="s">
        <v>633</v>
      </c>
      <c r="I27" s="47">
        <v>56000000</v>
      </c>
      <c r="J27" s="48">
        <v>55839133</v>
      </c>
      <c r="K27" s="48">
        <f>+J27</f>
        <v>55839133</v>
      </c>
      <c r="L27" s="48">
        <v>55837827</v>
      </c>
      <c r="M27" s="145">
        <v>1602000</v>
      </c>
      <c r="N27" s="145">
        <v>1602000</v>
      </c>
      <c r="O27" s="145">
        <v>1602000</v>
      </c>
      <c r="P27" s="145">
        <v>1602000</v>
      </c>
      <c r="Q27" s="48"/>
      <c r="R27" s="48"/>
      <c r="S27" s="48"/>
      <c r="T27" s="48"/>
      <c r="U27" s="48"/>
      <c r="V27" s="48"/>
      <c r="W27" s="48"/>
      <c r="X27" s="48"/>
      <c r="Y27" s="48">
        <f t="shared" si="9"/>
        <v>57602000</v>
      </c>
      <c r="Z27" s="48">
        <f t="shared" si="10"/>
        <v>57441133</v>
      </c>
      <c r="AA27" s="48">
        <f t="shared" si="11"/>
        <v>57441133</v>
      </c>
      <c r="AB27" s="48">
        <f t="shared" si="12"/>
        <v>57439827</v>
      </c>
      <c r="AC27" s="29"/>
    </row>
    <row r="28" spans="1:29" s="49" customFormat="1" ht="16.5" thickTop="1" thickBot="1" x14ac:dyDescent="0.3">
      <c r="A28" s="35">
        <v>2</v>
      </c>
      <c r="B28" s="36" t="s">
        <v>70</v>
      </c>
      <c r="C28" s="36" t="s">
        <v>163</v>
      </c>
      <c r="D28" s="36" t="s">
        <v>70</v>
      </c>
      <c r="E28" s="36" t="s">
        <v>70</v>
      </c>
      <c r="F28" s="36" t="s">
        <v>81</v>
      </c>
      <c r="G28" s="36"/>
      <c r="H28" s="38" t="s">
        <v>634</v>
      </c>
      <c r="I28" s="47">
        <v>0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>
        <f t="shared" si="9"/>
        <v>0</v>
      </c>
      <c r="Z28" s="48">
        <f t="shared" si="10"/>
        <v>0</v>
      </c>
      <c r="AA28" s="48">
        <f t="shared" si="11"/>
        <v>0</v>
      </c>
      <c r="AB28" s="48">
        <f t="shared" si="12"/>
        <v>0</v>
      </c>
      <c r="AC28" s="29"/>
    </row>
    <row r="29" spans="1:29" s="41" customFormat="1" ht="16.5" thickTop="1" thickBot="1" x14ac:dyDescent="0.3">
      <c r="A29" s="42">
        <v>2</v>
      </c>
      <c r="B29" s="43" t="s">
        <v>70</v>
      </c>
      <c r="C29" s="43" t="s">
        <v>163</v>
      </c>
      <c r="D29" s="43" t="s">
        <v>81</v>
      </c>
      <c r="E29" s="43"/>
      <c r="F29" s="43"/>
      <c r="G29" s="43"/>
      <c r="H29" s="44" t="s">
        <v>635</v>
      </c>
      <c r="I29" s="45">
        <f>+I30</f>
        <v>0</v>
      </c>
      <c r="J29" s="46">
        <f t="shared" ref="J29:X29" si="20">+J30</f>
        <v>0</v>
      </c>
      <c r="K29" s="46">
        <f t="shared" si="20"/>
        <v>0</v>
      </c>
      <c r="L29" s="46">
        <f t="shared" si="20"/>
        <v>0</v>
      </c>
      <c r="M29" s="46">
        <f t="shared" si="20"/>
        <v>0</v>
      </c>
      <c r="N29" s="46">
        <f t="shared" si="20"/>
        <v>0</v>
      </c>
      <c r="O29" s="46">
        <f t="shared" si="20"/>
        <v>0</v>
      </c>
      <c r="P29" s="46">
        <f t="shared" si="20"/>
        <v>0</v>
      </c>
      <c r="Q29" s="46">
        <f t="shared" si="20"/>
        <v>0</v>
      </c>
      <c r="R29" s="46">
        <f t="shared" si="20"/>
        <v>0</v>
      </c>
      <c r="S29" s="46">
        <f t="shared" si="20"/>
        <v>0</v>
      </c>
      <c r="T29" s="46">
        <f t="shared" si="20"/>
        <v>0</v>
      </c>
      <c r="U29" s="46">
        <f t="shared" si="20"/>
        <v>0</v>
      </c>
      <c r="V29" s="46">
        <f t="shared" si="20"/>
        <v>0</v>
      </c>
      <c r="W29" s="46">
        <f t="shared" si="20"/>
        <v>0</v>
      </c>
      <c r="X29" s="46">
        <f t="shared" si="20"/>
        <v>0</v>
      </c>
      <c r="Y29" s="46">
        <f t="shared" si="9"/>
        <v>0</v>
      </c>
      <c r="Z29" s="46">
        <f t="shared" si="10"/>
        <v>0</v>
      </c>
      <c r="AA29" s="46">
        <f t="shared" si="11"/>
        <v>0</v>
      </c>
      <c r="AB29" s="46">
        <f t="shared" si="12"/>
        <v>0</v>
      </c>
      <c r="AC29" s="29"/>
    </row>
    <row r="30" spans="1:29" s="49" customFormat="1" ht="16.5" thickTop="1" thickBot="1" x14ac:dyDescent="0.3">
      <c r="A30" s="35">
        <v>2</v>
      </c>
      <c r="B30" s="36" t="s">
        <v>70</v>
      </c>
      <c r="C30" s="36" t="s">
        <v>163</v>
      </c>
      <c r="D30" s="36" t="s">
        <v>81</v>
      </c>
      <c r="E30" s="36" t="s">
        <v>70</v>
      </c>
      <c r="F30" s="36"/>
      <c r="G30" s="36"/>
      <c r="H30" s="38" t="s">
        <v>636</v>
      </c>
      <c r="I30" s="47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>
        <f t="shared" si="9"/>
        <v>0</v>
      </c>
      <c r="Z30" s="48">
        <f t="shared" si="10"/>
        <v>0</v>
      </c>
      <c r="AA30" s="48">
        <f t="shared" si="11"/>
        <v>0</v>
      </c>
      <c r="AB30" s="48">
        <f t="shared" si="12"/>
        <v>0</v>
      </c>
      <c r="AC30" s="29"/>
    </row>
    <row r="31" spans="1:29" s="41" customFormat="1" ht="16.5" thickTop="1" thickBot="1" x14ac:dyDescent="0.3">
      <c r="A31" s="42">
        <v>2</v>
      </c>
      <c r="B31" s="43" t="s">
        <v>70</v>
      </c>
      <c r="C31" s="43" t="s">
        <v>163</v>
      </c>
      <c r="D31" s="43" t="s">
        <v>155</v>
      </c>
      <c r="E31" s="43"/>
      <c r="F31" s="43"/>
      <c r="G31" s="43"/>
      <c r="H31" s="44" t="s">
        <v>637</v>
      </c>
      <c r="I31" s="45">
        <f>+I32</f>
        <v>65671174</v>
      </c>
      <c r="J31" s="46">
        <f t="shared" ref="J31:X31" si="21">+J32</f>
        <v>65622808</v>
      </c>
      <c r="K31" s="46">
        <f t="shared" si="21"/>
        <v>65622808</v>
      </c>
      <c r="L31" s="46">
        <f t="shared" si="21"/>
        <v>65622808</v>
      </c>
      <c r="M31" s="46">
        <f t="shared" si="21"/>
        <v>11515000</v>
      </c>
      <c r="N31" s="46">
        <f t="shared" si="21"/>
        <v>11515000</v>
      </c>
      <c r="O31" s="46">
        <f t="shared" si="21"/>
        <v>11515000</v>
      </c>
      <c r="P31" s="46">
        <f t="shared" si="21"/>
        <v>11515000</v>
      </c>
      <c r="Q31" s="46">
        <f t="shared" si="21"/>
        <v>0</v>
      </c>
      <c r="R31" s="46">
        <f t="shared" si="21"/>
        <v>0</v>
      </c>
      <c r="S31" s="46">
        <f t="shared" si="21"/>
        <v>0</v>
      </c>
      <c r="T31" s="46">
        <f t="shared" si="21"/>
        <v>0</v>
      </c>
      <c r="U31" s="46">
        <f t="shared" si="21"/>
        <v>0</v>
      </c>
      <c r="V31" s="46">
        <f t="shared" si="21"/>
        <v>0</v>
      </c>
      <c r="W31" s="46">
        <f t="shared" si="21"/>
        <v>0</v>
      </c>
      <c r="X31" s="46">
        <f t="shared" si="21"/>
        <v>0</v>
      </c>
      <c r="Y31" s="46">
        <f t="shared" si="9"/>
        <v>77186174</v>
      </c>
      <c r="Z31" s="46">
        <f t="shared" si="10"/>
        <v>77137808</v>
      </c>
      <c r="AA31" s="46">
        <f t="shared" si="11"/>
        <v>77137808</v>
      </c>
      <c r="AB31" s="46">
        <f t="shared" si="12"/>
        <v>77137808</v>
      </c>
      <c r="AC31" s="29"/>
    </row>
    <row r="32" spans="1:29" s="49" customFormat="1" ht="16.5" thickTop="1" thickBot="1" x14ac:dyDescent="0.3">
      <c r="A32" s="35">
        <v>2</v>
      </c>
      <c r="B32" s="36" t="s">
        <v>70</v>
      </c>
      <c r="C32" s="36" t="s">
        <v>163</v>
      </c>
      <c r="D32" s="36" t="s">
        <v>155</v>
      </c>
      <c r="E32" s="36" t="s">
        <v>70</v>
      </c>
      <c r="F32" s="36"/>
      <c r="G32" s="36"/>
      <c r="H32" s="38" t="s">
        <v>638</v>
      </c>
      <c r="I32" s="39">
        <v>65671174</v>
      </c>
      <c r="J32" s="40">
        <v>65622808</v>
      </c>
      <c r="K32" s="40">
        <f>+J32</f>
        <v>65622808</v>
      </c>
      <c r="L32" s="40">
        <f>+K32</f>
        <v>65622808</v>
      </c>
      <c r="M32" s="130">
        <v>11515000</v>
      </c>
      <c r="N32" s="130">
        <v>11515000</v>
      </c>
      <c r="O32" s="130">
        <v>11515000</v>
      </c>
      <c r="P32" s="130">
        <v>11515000</v>
      </c>
      <c r="Q32" s="40"/>
      <c r="R32" s="40"/>
      <c r="S32" s="40"/>
      <c r="T32" s="40"/>
      <c r="U32" s="40"/>
      <c r="V32" s="40"/>
      <c r="W32" s="40"/>
      <c r="X32" s="40"/>
      <c r="Y32" s="40">
        <f t="shared" si="9"/>
        <v>77186174</v>
      </c>
      <c r="Z32" s="40">
        <f t="shared" si="10"/>
        <v>77137808</v>
      </c>
      <c r="AA32" s="40">
        <f t="shared" si="11"/>
        <v>77137808</v>
      </c>
      <c r="AB32" s="40">
        <f t="shared" si="12"/>
        <v>77137808</v>
      </c>
      <c r="AC32" s="29"/>
    </row>
    <row r="33" spans="1:29" ht="16.5" thickTop="1" thickBot="1" x14ac:dyDescent="0.3">
      <c r="A33" s="54">
        <v>2</v>
      </c>
      <c r="B33" s="55" t="s">
        <v>70</v>
      </c>
      <c r="C33" s="43" t="s">
        <v>163</v>
      </c>
      <c r="D33" s="43" t="s">
        <v>163</v>
      </c>
      <c r="E33" s="54"/>
      <c r="F33" s="54"/>
      <c r="G33" s="54"/>
      <c r="H33" s="44" t="s">
        <v>156</v>
      </c>
      <c r="I33" s="56">
        <f>+I34+I35+I36</f>
        <v>12678000</v>
      </c>
      <c r="J33" s="57">
        <f t="shared" ref="J33:X33" si="22">+J34+J35+J36</f>
        <v>377566</v>
      </c>
      <c r="K33" s="57">
        <f t="shared" si="22"/>
        <v>377566</v>
      </c>
      <c r="L33" s="57">
        <f t="shared" si="22"/>
        <v>377566</v>
      </c>
      <c r="M33" s="57">
        <f t="shared" si="22"/>
        <v>0</v>
      </c>
      <c r="N33" s="57">
        <f t="shared" si="22"/>
        <v>0</v>
      </c>
      <c r="O33" s="57">
        <f t="shared" si="22"/>
        <v>0</v>
      </c>
      <c r="P33" s="57">
        <f t="shared" si="22"/>
        <v>0</v>
      </c>
      <c r="Q33" s="57">
        <f t="shared" si="22"/>
        <v>0</v>
      </c>
      <c r="R33" s="57">
        <f t="shared" si="22"/>
        <v>0</v>
      </c>
      <c r="S33" s="57">
        <f t="shared" si="22"/>
        <v>0</v>
      </c>
      <c r="T33" s="57">
        <f t="shared" si="22"/>
        <v>0</v>
      </c>
      <c r="U33" s="57">
        <f t="shared" si="22"/>
        <v>0</v>
      </c>
      <c r="V33" s="57">
        <f t="shared" si="22"/>
        <v>0</v>
      </c>
      <c r="W33" s="57">
        <f t="shared" si="22"/>
        <v>0</v>
      </c>
      <c r="X33" s="57">
        <f t="shared" si="22"/>
        <v>0</v>
      </c>
      <c r="Y33" s="57">
        <f t="shared" si="9"/>
        <v>12678000</v>
      </c>
      <c r="Z33" s="57">
        <f t="shared" si="10"/>
        <v>377566</v>
      </c>
      <c r="AA33" s="57">
        <f t="shared" si="11"/>
        <v>377566</v>
      </c>
      <c r="AB33" s="57">
        <f t="shared" si="12"/>
        <v>377566</v>
      </c>
      <c r="AC33" s="29"/>
    </row>
    <row r="34" spans="1:29" s="49" customFormat="1" ht="16.5" thickTop="1" thickBot="1" x14ac:dyDescent="0.3">
      <c r="A34" s="35">
        <v>2</v>
      </c>
      <c r="B34" s="36" t="s">
        <v>70</v>
      </c>
      <c r="C34" s="36" t="s">
        <v>163</v>
      </c>
      <c r="D34" s="36" t="s">
        <v>163</v>
      </c>
      <c r="E34" s="36" t="s">
        <v>70</v>
      </c>
      <c r="F34" s="36"/>
      <c r="G34" s="36"/>
      <c r="H34" s="38" t="s">
        <v>639</v>
      </c>
      <c r="I34" s="39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>
        <f t="shared" si="9"/>
        <v>0</v>
      </c>
      <c r="Z34" s="40">
        <f t="shared" si="10"/>
        <v>0</v>
      </c>
      <c r="AA34" s="40">
        <f t="shared" si="11"/>
        <v>0</v>
      </c>
      <c r="AB34" s="40">
        <f t="shared" si="12"/>
        <v>0</v>
      </c>
      <c r="AC34" s="29"/>
    </row>
    <row r="35" spans="1:29" s="49" customFormat="1" ht="16.5" thickTop="1" thickBot="1" x14ac:dyDescent="0.3">
      <c r="A35" s="35">
        <v>2</v>
      </c>
      <c r="B35" s="36" t="s">
        <v>70</v>
      </c>
      <c r="C35" s="36" t="s">
        <v>163</v>
      </c>
      <c r="D35" s="36" t="s">
        <v>163</v>
      </c>
      <c r="E35" s="36" t="s">
        <v>81</v>
      </c>
      <c r="F35" s="36"/>
      <c r="G35" s="36"/>
      <c r="H35" s="38" t="s">
        <v>640</v>
      </c>
      <c r="I35" s="39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>
        <f t="shared" si="9"/>
        <v>0</v>
      </c>
      <c r="Z35" s="40">
        <f t="shared" si="10"/>
        <v>0</v>
      </c>
      <c r="AA35" s="40">
        <f t="shared" si="11"/>
        <v>0</v>
      </c>
      <c r="AB35" s="40">
        <f t="shared" si="12"/>
        <v>0</v>
      </c>
      <c r="AC35" s="29"/>
    </row>
    <row r="36" spans="1:29" s="49" customFormat="1" ht="16.5" thickTop="1" thickBot="1" x14ac:dyDescent="0.3">
      <c r="A36" s="35">
        <v>2</v>
      </c>
      <c r="B36" s="36" t="s">
        <v>70</v>
      </c>
      <c r="C36" s="36" t="s">
        <v>163</v>
      </c>
      <c r="D36" s="36" t="s">
        <v>163</v>
      </c>
      <c r="E36" s="36" t="s">
        <v>155</v>
      </c>
      <c r="F36" s="36"/>
      <c r="G36" s="36"/>
      <c r="H36" s="38" t="s">
        <v>183</v>
      </c>
      <c r="I36" s="39">
        <v>12678000</v>
      </c>
      <c r="J36" s="40">
        <v>377566</v>
      </c>
      <c r="K36" s="40">
        <f>+J36</f>
        <v>377566</v>
      </c>
      <c r="L36" s="40">
        <f>+K36</f>
        <v>377566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>
        <f t="shared" si="9"/>
        <v>12678000</v>
      </c>
      <c r="Z36" s="40">
        <f t="shared" si="10"/>
        <v>377566</v>
      </c>
      <c r="AA36" s="40">
        <f t="shared" si="11"/>
        <v>377566</v>
      </c>
      <c r="AB36" s="40">
        <f t="shared" si="12"/>
        <v>377566</v>
      </c>
      <c r="AC36" s="29"/>
    </row>
    <row r="37" spans="1:29" ht="16.5" thickTop="1" thickBot="1" x14ac:dyDescent="0.3">
      <c r="A37" s="34">
        <v>2</v>
      </c>
      <c r="B37" s="30" t="s">
        <v>81</v>
      </c>
      <c r="C37" s="30"/>
      <c r="D37" s="30"/>
      <c r="E37" s="30"/>
      <c r="F37" s="30"/>
      <c r="G37" s="30"/>
      <c r="H37" s="31" t="s">
        <v>641</v>
      </c>
      <c r="I37" s="58">
        <f>+I38+I42</f>
        <v>0</v>
      </c>
      <c r="J37" s="59">
        <f t="shared" ref="J37:X37" si="23">+J38+J42</f>
        <v>0</v>
      </c>
      <c r="K37" s="59">
        <f t="shared" si="23"/>
        <v>0</v>
      </c>
      <c r="L37" s="59">
        <f t="shared" si="23"/>
        <v>0</v>
      </c>
      <c r="M37" s="59">
        <f t="shared" si="23"/>
        <v>0</v>
      </c>
      <c r="N37" s="59">
        <f t="shared" si="23"/>
        <v>0</v>
      </c>
      <c r="O37" s="59">
        <f t="shared" si="23"/>
        <v>0</v>
      </c>
      <c r="P37" s="59">
        <f t="shared" si="23"/>
        <v>0</v>
      </c>
      <c r="Q37" s="59">
        <f t="shared" si="23"/>
        <v>0</v>
      </c>
      <c r="R37" s="59">
        <f t="shared" si="23"/>
        <v>0</v>
      </c>
      <c r="S37" s="59">
        <f t="shared" si="23"/>
        <v>0</v>
      </c>
      <c r="T37" s="59">
        <f t="shared" si="23"/>
        <v>0</v>
      </c>
      <c r="U37" s="59">
        <f t="shared" si="23"/>
        <v>0</v>
      </c>
      <c r="V37" s="59">
        <f t="shared" si="23"/>
        <v>0</v>
      </c>
      <c r="W37" s="59">
        <f t="shared" si="23"/>
        <v>0</v>
      </c>
      <c r="X37" s="59">
        <f t="shared" si="23"/>
        <v>0</v>
      </c>
      <c r="Y37" s="59">
        <f t="shared" si="9"/>
        <v>0</v>
      </c>
      <c r="Z37" s="59">
        <f t="shared" si="10"/>
        <v>0</v>
      </c>
      <c r="AA37" s="59">
        <f t="shared" si="11"/>
        <v>0</v>
      </c>
      <c r="AB37" s="59">
        <f t="shared" si="12"/>
        <v>0</v>
      </c>
      <c r="AC37" s="29"/>
    </row>
    <row r="38" spans="1:29" ht="16.5" thickTop="1" thickBot="1" x14ac:dyDescent="0.3">
      <c r="A38" s="54">
        <v>2</v>
      </c>
      <c r="B38" s="55" t="s">
        <v>81</v>
      </c>
      <c r="C38" s="43" t="s">
        <v>70</v>
      </c>
      <c r="D38" s="42"/>
      <c r="E38" s="43"/>
      <c r="F38" s="43"/>
      <c r="G38" s="43"/>
      <c r="H38" s="44" t="s">
        <v>642</v>
      </c>
      <c r="I38" s="60">
        <f>+I39+I40+I41</f>
        <v>0</v>
      </c>
      <c r="J38" s="61">
        <f t="shared" ref="J38:X38" si="24">+J39+J40+J41</f>
        <v>0</v>
      </c>
      <c r="K38" s="61">
        <f t="shared" si="24"/>
        <v>0</v>
      </c>
      <c r="L38" s="61">
        <f t="shared" si="24"/>
        <v>0</v>
      </c>
      <c r="M38" s="61">
        <f t="shared" si="24"/>
        <v>0</v>
      </c>
      <c r="N38" s="61">
        <f t="shared" si="24"/>
        <v>0</v>
      </c>
      <c r="O38" s="61">
        <f t="shared" si="24"/>
        <v>0</v>
      </c>
      <c r="P38" s="61">
        <f t="shared" si="24"/>
        <v>0</v>
      </c>
      <c r="Q38" s="61">
        <f t="shared" si="24"/>
        <v>0</v>
      </c>
      <c r="R38" s="61">
        <f t="shared" si="24"/>
        <v>0</v>
      </c>
      <c r="S38" s="61">
        <f t="shared" si="24"/>
        <v>0</v>
      </c>
      <c r="T38" s="61">
        <f t="shared" si="24"/>
        <v>0</v>
      </c>
      <c r="U38" s="61">
        <f t="shared" si="24"/>
        <v>0</v>
      </c>
      <c r="V38" s="61">
        <f t="shared" si="24"/>
        <v>0</v>
      </c>
      <c r="W38" s="61">
        <f t="shared" si="24"/>
        <v>0</v>
      </c>
      <c r="X38" s="61">
        <f t="shared" si="24"/>
        <v>0</v>
      </c>
      <c r="Y38" s="61">
        <f t="shared" si="9"/>
        <v>0</v>
      </c>
      <c r="Z38" s="61">
        <f t="shared" si="10"/>
        <v>0</v>
      </c>
      <c r="AA38" s="61">
        <f t="shared" si="11"/>
        <v>0</v>
      </c>
      <c r="AB38" s="61">
        <f t="shared" si="12"/>
        <v>0</v>
      </c>
      <c r="AC38" s="29"/>
    </row>
    <row r="39" spans="1:29" ht="16.5" thickTop="1" thickBot="1" x14ac:dyDescent="0.3">
      <c r="A39" s="35">
        <v>2</v>
      </c>
      <c r="B39" s="36" t="s">
        <v>81</v>
      </c>
      <c r="C39" s="36" t="s">
        <v>70</v>
      </c>
      <c r="D39" s="37" t="s">
        <v>70</v>
      </c>
      <c r="E39" s="35"/>
      <c r="F39" s="35"/>
      <c r="G39" s="35"/>
      <c r="H39" s="38" t="s">
        <v>642</v>
      </c>
      <c r="I39" s="62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>
        <f t="shared" si="9"/>
        <v>0</v>
      </c>
      <c r="Z39" s="63">
        <f t="shared" si="10"/>
        <v>0</v>
      </c>
      <c r="AA39" s="63">
        <f t="shared" si="11"/>
        <v>0</v>
      </c>
      <c r="AB39" s="63">
        <f t="shared" si="12"/>
        <v>0</v>
      </c>
      <c r="AC39" s="29"/>
    </row>
    <row r="40" spans="1:29" ht="16.5" thickTop="1" thickBot="1" x14ac:dyDescent="0.3">
      <c r="A40" s="35">
        <v>2</v>
      </c>
      <c r="B40" s="36" t="s">
        <v>81</v>
      </c>
      <c r="C40" s="36" t="s">
        <v>70</v>
      </c>
      <c r="D40" s="37" t="s">
        <v>81</v>
      </c>
      <c r="E40" s="35"/>
      <c r="F40" s="35"/>
      <c r="G40" s="35"/>
      <c r="H40" s="38" t="s">
        <v>643</v>
      </c>
      <c r="I40" s="62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>
        <f t="shared" si="9"/>
        <v>0</v>
      </c>
      <c r="Z40" s="63">
        <f t="shared" si="10"/>
        <v>0</v>
      </c>
      <c r="AA40" s="63">
        <f t="shared" si="11"/>
        <v>0</v>
      </c>
      <c r="AB40" s="63">
        <f t="shared" si="12"/>
        <v>0</v>
      </c>
      <c r="AC40" s="29"/>
    </row>
    <row r="41" spans="1:29" ht="16.5" thickTop="1" thickBot="1" x14ac:dyDescent="0.3">
      <c r="A41" s="35">
        <v>2</v>
      </c>
      <c r="B41" s="36" t="s">
        <v>81</v>
      </c>
      <c r="C41" s="36" t="s">
        <v>70</v>
      </c>
      <c r="D41" s="37" t="s">
        <v>155</v>
      </c>
      <c r="E41" s="35"/>
      <c r="F41" s="35"/>
      <c r="G41" s="35"/>
      <c r="H41" s="38" t="s">
        <v>629</v>
      </c>
      <c r="I41" s="62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>
        <f t="shared" si="9"/>
        <v>0</v>
      </c>
      <c r="Z41" s="63">
        <f t="shared" si="10"/>
        <v>0</v>
      </c>
      <c r="AA41" s="63">
        <f t="shared" si="11"/>
        <v>0</v>
      </c>
      <c r="AB41" s="63">
        <f t="shared" si="12"/>
        <v>0</v>
      </c>
      <c r="AC41" s="29"/>
    </row>
    <row r="42" spans="1:29" ht="16.5" thickTop="1" thickBot="1" x14ac:dyDescent="0.3">
      <c r="A42" s="54">
        <v>2</v>
      </c>
      <c r="B42" s="55" t="s">
        <v>81</v>
      </c>
      <c r="C42" s="43" t="s">
        <v>81</v>
      </c>
      <c r="D42" s="42"/>
      <c r="E42" s="43"/>
      <c r="F42" s="43"/>
      <c r="G42" s="43"/>
      <c r="H42" s="44" t="s">
        <v>644</v>
      </c>
      <c r="I42" s="60">
        <f>+I43+I44+I45+I46</f>
        <v>0</v>
      </c>
      <c r="J42" s="61">
        <f t="shared" ref="J42:X42" si="25">+J43+J44+J45+J46</f>
        <v>0</v>
      </c>
      <c r="K42" s="61">
        <f t="shared" si="25"/>
        <v>0</v>
      </c>
      <c r="L42" s="61">
        <f t="shared" si="25"/>
        <v>0</v>
      </c>
      <c r="M42" s="61">
        <f t="shared" si="25"/>
        <v>0</v>
      </c>
      <c r="N42" s="61">
        <f t="shared" si="25"/>
        <v>0</v>
      </c>
      <c r="O42" s="61">
        <f t="shared" si="25"/>
        <v>0</v>
      </c>
      <c r="P42" s="61">
        <f t="shared" si="25"/>
        <v>0</v>
      </c>
      <c r="Q42" s="61">
        <f t="shared" si="25"/>
        <v>0</v>
      </c>
      <c r="R42" s="61">
        <f t="shared" si="25"/>
        <v>0</v>
      </c>
      <c r="S42" s="61">
        <f t="shared" si="25"/>
        <v>0</v>
      </c>
      <c r="T42" s="61">
        <f t="shared" si="25"/>
        <v>0</v>
      </c>
      <c r="U42" s="61">
        <f t="shared" si="25"/>
        <v>0</v>
      </c>
      <c r="V42" s="61">
        <f t="shared" si="25"/>
        <v>0</v>
      </c>
      <c r="W42" s="61">
        <f t="shared" si="25"/>
        <v>0</v>
      </c>
      <c r="X42" s="61">
        <f t="shared" si="25"/>
        <v>0</v>
      </c>
      <c r="Y42" s="61">
        <f t="shared" si="9"/>
        <v>0</v>
      </c>
      <c r="Z42" s="61">
        <f t="shared" si="10"/>
        <v>0</v>
      </c>
      <c r="AA42" s="61">
        <f t="shared" si="11"/>
        <v>0</v>
      </c>
      <c r="AB42" s="61">
        <f t="shared" si="12"/>
        <v>0</v>
      </c>
      <c r="AC42" s="29"/>
    </row>
    <row r="43" spans="1:29" ht="16.5" thickTop="1" thickBot="1" x14ac:dyDescent="0.3">
      <c r="A43" s="35">
        <v>2</v>
      </c>
      <c r="B43" s="36" t="s">
        <v>81</v>
      </c>
      <c r="C43" s="36" t="s">
        <v>81</v>
      </c>
      <c r="D43" s="36" t="s">
        <v>70</v>
      </c>
      <c r="E43" s="35"/>
      <c r="F43" s="35"/>
      <c r="G43" s="35"/>
      <c r="H43" s="38" t="s">
        <v>644</v>
      </c>
      <c r="I43" s="39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>
        <f t="shared" si="9"/>
        <v>0</v>
      </c>
      <c r="Z43" s="40">
        <f t="shared" si="10"/>
        <v>0</v>
      </c>
      <c r="AA43" s="40">
        <f t="shared" si="11"/>
        <v>0</v>
      </c>
      <c r="AB43" s="40">
        <f t="shared" si="12"/>
        <v>0</v>
      </c>
      <c r="AC43" s="29"/>
    </row>
    <row r="44" spans="1:29" ht="16.5" thickTop="1" thickBot="1" x14ac:dyDescent="0.3">
      <c r="A44" s="35">
        <v>2</v>
      </c>
      <c r="B44" s="36" t="s">
        <v>81</v>
      </c>
      <c r="C44" s="36" t="s">
        <v>81</v>
      </c>
      <c r="D44" s="36" t="s">
        <v>81</v>
      </c>
      <c r="E44" s="35"/>
      <c r="F44" s="35"/>
      <c r="G44" s="35"/>
      <c r="H44" s="38" t="s">
        <v>645</v>
      </c>
      <c r="I44" s="39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>
        <f t="shared" si="9"/>
        <v>0</v>
      </c>
      <c r="Z44" s="40">
        <f t="shared" si="10"/>
        <v>0</v>
      </c>
      <c r="AA44" s="40">
        <f t="shared" si="11"/>
        <v>0</v>
      </c>
      <c r="AB44" s="40">
        <f t="shared" si="12"/>
        <v>0</v>
      </c>
      <c r="AC44" s="29"/>
    </row>
    <row r="45" spans="1:29" ht="16.5" thickTop="1" thickBot="1" x14ac:dyDescent="0.3">
      <c r="A45" s="35">
        <v>2</v>
      </c>
      <c r="B45" s="36" t="s">
        <v>81</v>
      </c>
      <c r="C45" s="36" t="s">
        <v>81</v>
      </c>
      <c r="D45" s="36" t="s">
        <v>155</v>
      </c>
      <c r="E45" s="35"/>
      <c r="F45" s="35"/>
      <c r="G45" s="35"/>
      <c r="H45" s="38" t="s">
        <v>629</v>
      </c>
      <c r="I45" s="39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>
        <f t="shared" si="9"/>
        <v>0</v>
      </c>
      <c r="Z45" s="40">
        <f t="shared" si="10"/>
        <v>0</v>
      </c>
      <c r="AA45" s="40">
        <f t="shared" si="11"/>
        <v>0</v>
      </c>
      <c r="AB45" s="40">
        <f t="shared" si="12"/>
        <v>0</v>
      </c>
      <c r="AC45" s="29"/>
    </row>
    <row r="46" spans="1:29" ht="16.5" thickTop="1" thickBot="1" x14ac:dyDescent="0.3">
      <c r="A46" s="35">
        <v>2</v>
      </c>
      <c r="B46" s="36" t="s">
        <v>81</v>
      </c>
      <c r="C46" s="36" t="s">
        <v>81</v>
      </c>
      <c r="D46" s="36" t="s">
        <v>163</v>
      </c>
      <c r="E46" s="35"/>
      <c r="F46" s="35"/>
      <c r="G46" s="35"/>
      <c r="H46" s="38" t="s">
        <v>646</v>
      </c>
      <c r="I46" s="47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>
        <f t="shared" si="9"/>
        <v>0</v>
      </c>
      <c r="Z46" s="48">
        <f t="shared" si="10"/>
        <v>0</v>
      </c>
      <c r="AA46" s="48">
        <f t="shared" si="11"/>
        <v>0</v>
      </c>
      <c r="AB46" s="48">
        <f t="shared" si="12"/>
        <v>0</v>
      </c>
      <c r="AC46" s="29"/>
    </row>
    <row r="47" spans="1:29" ht="16.5" thickTop="1" thickBot="1" x14ac:dyDescent="0.3">
      <c r="A47" s="25">
        <v>2</v>
      </c>
      <c r="B47" s="25" t="s">
        <v>155</v>
      </c>
      <c r="C47" s="25"/>
      <c r="D47" s="25"/>
      <c r="E47" s="25"/>
      <c r="F47" s="25"/>
      <c r="G47" s="25"/>
      <c r="H47" s="26" t="s">
        <v>651</v>
      </c>
      <c r="I47" s="125">
        <f>+I88+I115</f>
        <v>34971739606</v>
      </c>
      <c r="J47" s="125">
        <f t="shared" ref="J47:M47" si="26">+J88+J115</f>
        <v>33127045764</v>
      </c>
      <c r="K47" s="125">
        <f t="shared" si="26"/>
        <v>18613404204</v>
      </c>
      <c r="L47" s="125">
        <f t="shared" si="26"/>
        <v>17054172344</v>
      </c>
      <c r="M47" s="125">
        <f t="shared" si="26"/>
        <v>0</v>
      </c>
      <c r="N47" s="125">
        <f t="shared" ref="N47:X47" si="27">+N48+N57</f>
        <v>0</v>
      </c>
      <c r="O47" s="125">
        <f t="shared" si="27"/>
        <v>0</v>
      </c>
      <c r="P47" s="125">
        <f t="shared" si="27"/>
        <v>0</v>
      </c>
      <c r="Q47" s="125">
        <f t="shared" si="27"/>
        <v>0</v>
      </c>
      <c r="R47" s="125">
        <f t="shared" si="27"/>
        <v>0</v>
      </c>
      <c r="S47" s="125">
        <f t="shared" si="27"/>
        <v>0</v>
      </c>
      <c r="T47" s="125">
        <f t="shared" si="27"/>
        <v>0</v>
      </c>
      <c r="U47" s="125">
        <f t="shared" si="27"/>
        <v>0</v>
      </c>
      <c r="V47" s="125">
        <f t="shared" si="27"/>
        <v>0</v>
      </c>
      <c r="W47" s="125">
        <f t="shared" si="27"/>
        <v>0</v>
      </c>
      <c r="X47" s="125">
        <f t="shared" si="27"/>
        <v>0</v>
      </c>
      <c r="Y47" s="126">
        <f>+I47+M47+Q47+U47</f>
        <v>34971739606</v>
      </c>
      <c r="Z47" s="126">
        <f t="shared" si="10"/>
        <v>33127045764</v>
      </c>
      <c r="AA47" s="126">
        <f t="shared" si="10"/>
        <v>18613404204</v>
      </c>
      <c r="AB47" s="126">
        <f t="shared" si="10"/>
        <v>17054172344</v>
      </c>
      <c r="AC47" s="29"/>
    </row>
    <row r="48" spans="1:29" ht="16.5" thickTop="1" thickBot="1" x14ac:dyDescent="0.3">
      <c r="A48" s="64">
        <v>2</v>
      </c>
      <c r="B48" s="30" t="s">
        <v>155</v>
      </c>
      <c r="C48" s="30" t="s">
        <v>70</v>
      </c>
      <c r="D48" s="30"/>
      <c r="E48" s="64"/>
      <c r="F48" s="64"/>
      <c r="G48" s="64"/>
      <c r="H48" s="127" t="s">
        <v>652</v>
      </c>
      <c r="I48" s="118">
        <f>+I49+I53</f>
        <v>2798647021</v>
      </c>
      <c r="J48" s="118">
        <f t="shared" ref="J48:X48" si="28">+J49+J53</f>
        <v>2399280753</v>
      </c>
      <c r="K48" s="118">
        <f t="shared" si="28"/>
        <v>1193582763</v>
      </c>
      <c r="L48" s="118">
        <f t="shared" si="28"/>
        <v>1109066187</v>
      </c>
      <c r="M48" s="118">
        <f t="shared" si="28"/>
        <v>0</v>
      </c>
      <c r="N48" s="118">
        <f t="shared" si="28"/>
        <v>0</v>
      </c>
      <c r="O48" s="118">
        <f t="shared" si="28"/>
        <v>0</v>
      </c>
      <c r="P48" s="118">
        <f t="shared" si="28"/>
        <v>0</v>
      </c>
      <c r="Q48" s="118">
        <f t="shared" si="28"/>
        <v>0</v>
      </c>
      <c r="R48" s="118">
        <f t="shared" si="28"/>
        <v>0</v>
      </c>
      <c r="S48" s="118">
        <f t="shared" si="28"/>
        <v>0</v>
      </c>
      <c r="T48" s="118">
        <f t="shared" si="28"/>
        <v>0</v>
      </c>
      <c r="U48" s="118">
        <f t="shared" si="28"/>
        <v>0</v>
      </c>
      <c r="V48" s="118">
        <f t="shared" si="28"/>
        <v>0</v>
      </c>
      <c r="W48" s="118">
        <f t="shared" si="28"/>
        <v>0</v>
      </c>
      <c r="X48" s="118">
        <f t="shared" si="28"/>
        <v>0</v>
      </c>
      <c r="Y48" s="118">
        <f t="shared" si="10"/>
        <v>2798647021</v>
      </c>
      <c r="Z48" s="118">
        <f t="shared" si="10"/>
        <v>2399280753</v>
      </c>
      <c r="AA48" s="118">
        <f t="shared" si="10"/>
        <v>1193582763</v>
      </c>
      <c r="AB48" s="118">
        <f t="shared" si="10"/>
        <v>1109066187</v>
      </c>
      <c r="AC48" s="29"/>
    </row>
    <row r="49" spans="1:59" ht="16.5" thickTop="1" thickBot="1" x14ac:dyDescent="0.3">
      <c r="A49" s="54">
        <v>2</v>
      </c>
      <c r="B49" s="54" t="s">
        <v>155</v>
      </c>
      <c r="C49" s="54" t="s">
        <v>70</v>
      </c>
      <c r="D49" s="54" t="s">
        <v>70</v>
      </c>
      <c r="E49" s="54"/>
      <c r="F49" s="54"/>
      <c r="G49" s="54"/>
      <c r="H49" s="128" t="s">
        <v>653</v>
      </c>
      <c r="I49" s="129">
        <f>+I50</f>
        <v>733058811</v>
      </c>
      <c r="J49" s="129">
        <f t="shared" ref="J49:X51" si="29">+J50</f>
        <v>694953290</v>
      </c>
      <c r="K49" s="129">
        <f t="shared" si="29"/>
        <v>534383374</v>
      </c>
      <c r="L49" s="129">
        <f t="shared" si="29"/>
        <v>462430056</v>
      </c>
      <c r="M49" s="129">
        <f t="shared" si="29"/>
        <v>0</v>
      </c>
      <c r="N49" s="129">
        <f t="shared" si="29"/>
        <v>0</v>
      </c>
      <c r="O49" s="129">
        <f t="shared" si="29"/>
        <v>0</v>
      </c>
      <c r="P49" s="129">
        <f t="shared" si="29"/>
        <v>0</v>
      </c>
      <c r="Q49" s="129">
        <f t="shared" si="29"/>
        <v>0</v>
      </c>
      <c r="R49" s="129">
        <f t="shared" si="29"/>
        <v>0</v>
      </c>
      <c r="S49" s="129">
        <f t="shared" si="29"/>
        <v>0</v>
      </c>
      <c r="T49" s="129">
        <f t="shared" si="29"/>
        <v>0</v>
      </c>
      <c r="U49" s="129">
        <f t="shared" si="29"/>
        <v>0</v>
      </c>
      <c r="V49" s="129">
        <f t="shared" si="29"/>
        <v>0</v>
      </c>
      <c r="W49" s="129">
        <f t="shared" si="29"/>
        <v>0</v>
      </c>
      <c r="X49" s="129">
        <f t="shared" si="29"/>
        <v>0</v>
      </c>
      <c r="Y49" s="129">
        <f t="shared" si="10"/>
        <v>733058811</v>
      </c>
      <c r="Z49" s="129">
        <f t="shared" si="10"/>
        <v>694953290</v>
      </c>
      <c r="AA49" s="129">
        <f t="shared" si="10"/>
        <v>534383374</v>
      </c>
      <c r="AB49" s="129">
        <f t="shared" si="10"/>
        <v>462430056</v>
      </c>
      <c r="AC49" s="29"/>
    </row>
    <row r="50" spans="1:59" ht="15.75" customHeight="1" thickTop="1" thickBot="1" x14ac:dyDescent="0.3">
      <c r="A50" s="54">
        <v>3</v>
      </c>
      <c r="B50" s="54" t="s">
        <v>155</v>
      </c>
      <c r="C50" s="54" t="s">
        <v>70</v>
      </c>
      <c r="D50" s="54" t="s">
        <v>70</v>
      </c>
      <c r="E50" s="54" t="s">
        <v>70</v>
      </c>
      <c r="F50" s="54"/>
      <c r="G50" s="54"/>
      <c r="H50" s="65" t="s">
        <v>654</v>
      </c>
      <c r="I50" s="129">
        <f>+I51</f>
        <v>733058811</v>
      </c>
      <c r="J50" s="129">
        <f t="shared" si="29"/>
        <v>694953290</v>
      </c>
      <c r="K50" s="129">
        <f t="shared" si="29"/>
        <v>534383374</v>
      </c>
      <c r="L50" s="129">
        <f t="shared" si="29"/>
        <v>462430056</v>
      </c>
      <c r="M50" s="129">
        <f t="shared" si="29"/>
        <v>0</v>
      </c>
      <c r="N50" s="129">
        <f t="shared" si="29"/>
        <v>0</v>
      </c>
      <c r="O50" s="129">
        <f t="shared" si="29"/>
        <v>0</v>
      </c>
      <c r="P50" s="129">
        <f t="shared" si="29"/>
        <v>0</v>
      </c>
      <c r="Q50" s="129">
        <f t="shared" si="29"/>
        <v>0</v>
      </c>
      <c r="R50" s="129">
        <f t="shared" si="29"/>
        <v>0</v>
      </c>
      <c r="S50" s="129">
        <f t="shared" si="29"/>
        <v>0</v>
      </c>
      <c r="T50" s="129">
        <f t="shared" si="29"/>
        <v>0</v>
      </c>
      <c r="U50" s="129">
        <f t="shared" si="29"/>
        <v>0</v>
      </c>
      <c r="V50" s="129">
        <f t="shared" si="29"/>
        <v>0</v>
      </c>
      <c r="W50" s="129">
        <f t="shared" si="29"/>
        <v>0</v>
      </c>
      <c r="X50" s="129">
        <f t="shared" si="29"/>
        <v>0</v>
      </c>
      <c r="Y50" s="129">
        <f>+Y51</f>
        <v>733058811</v>
      </c>
      <c r="Z50" s="129">
        <f t="shared" ref="Z50:AB50" si="30">+Z51</f>
        <v>694953290</v>
      </c>
      <c r="AA50" s="129">
        <f t="shared" si="30"/>
        <v>534383374</v>
      </c>
      <c r="AB50" s="129">
        <f t="shared" si="30"/>
        <v>462430056</v>
      </c>
      <c r="AC50" s="29"/>
    </row>
    <row r="51" spans="1:59" ht="15.75" customHeight="1" thickTop="1" thickBot="1" x14ac:dyDescent="0.3">
      <c r="A51" s="35">
        <v>2</v>
      </c>
      <c r="B51" s="35" t="s">
        <v>155</v>
      </c>
      <c r="C51" s="35" t="s">
        <v>70</v>
      </c>
      <c r="D51" s="35" t="s">
        <v>70</v>
      </c>
      <c r="E51" s="36" t="s">
        <v>70</v>
      </c>
      <c r="F51" s="36" t="s">
        <v>70</v>
      </c>
      <c r="G51" s="35"/>
      <c r="H51" s="66" t="s">
        <v>647</v>
      </c>
      <c r="I51" s="130">
        <f>+I52</f>
        <v>733058811</v>
      </c>
      <c r="J51" s="130">
        <f t="shared" si="29"/>
        <v>694953290</v>
      </c>
      <c r="K51" s="130">
        <f t="shared" si="29"/>
        <v>534383374</v>
      </c>
      <c r="L51" s="130">
        <f t="shared" si="29"/>
        <v>462430056</v>
      </c>
      <c r="M51" s="130">
        <f t="shared" si="29"/>
        <v>0</v>
      </c>
      <c r="N51" s="130">
        <f t="shared" si="29"/>
        <v>0</v>
      </c>
      <c r="O51" s="130">
        <f t="shared" si="29"/>
        <v>0</v>
      </c>
      <c r="P51" s="130">
        <f t="shared" si="29"/>
        <v>0</v>
      </c>
      <c r="Q51" s="130">
        <f t="shared" si="29"/>
        <v>0</v>
      </c>
      <c r="R51" s="130">
        <f t="shared" si="29"/>
        <v>0</v>
      </c>
      <c r="S51" s="130">
        <f t="shared" si="29"/>
        <v>0</v>
      </c>
      <c r="T51" s="130">
        <f t="shared" si="29"/>
        <v>0</v>
      </c>
      <c r="U51" s="130">
        <f t="shared" si="29"/>
        <v>0</v>
      </c>
      <c r="V51" s="130">
        <f t="shared" si="29"/>
        <v>0</v>
      </c>
      <c r="W51" s="130">
        <f t="shared" si="29"/>
        <v>0</v>
      </c>
      <c r="X51" s="130">
        <f t="shared" si="29"/>
        <v>0</v>
      </c>
      <c r="Y51" s="130">
        <f t="shared" si="10"/>
        <v>733058811</v>
      </c>
      <c r="Z51" s="130">
        <f t="shared" si="10"/>
        <v>694953290</v>
      </c>
      <c r="AA51" s="130">
        <f t="shared" si="10"/>
        <v>534383374</v>
      </c>
      <c r="AB51" s="130">
        <f t="shared" si="10"/>
        <v>462430056</v>
      </c>
      <c r="AC51" s="29"/>
    </row>
    <row r="52" spans="1:59" ht="15.75" customHeight="1" thickTop="1" thickBot="1" x14ac:dyDescent="0.3">
      <c r="A52" s="35">
        <v>2</v>
      </c>
      <c r="B52" s="35" t="s">
        <v>155</v>
      </c>
      <c r="C52" s="35" t="s">
        <v>70</v>
      </c>
      <c r="D52" s="35" t="s">
        <v>70</v>
      </c>
      <c r="E52" s="36" t="s">
        <v>70</v>
      </c>
      <c r="F52" s="36" t="s">
        <v>70</v>
      </c>
      <c r="G52" s="36" t="s">
        <v>70</v>
      </c>
      <c r="H52" s="66" t="s">
        <v>0</v>
      </c>
      <c r="I52" s="130">
        <v>733058811</v>
      </c>
      <c r="J52" s="130">
        <v>694953290</v>
      </c>
      <c r="K52" s="130">
        <v>534383374</v>
      </c>
      <c r="L52" s="130">
        <v>462430056</v>
      </c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>
        <f t="shared" si="10"/>
        <v>733058811</v>
      </c>
      <c r="Z52" s="130">
        <f t="shared" si="10"/>
        <v>694953290</v>
      </c>
      <c r="AA52" s="130">
        <f t="shared" si="10"/>
        <v>534383374</v>
      </c>
      <c r="AB52" s="130">
        <f t="shared" si="10"/>
        <v>462430056</v>
      </c>
      <c r="AC52" s="29"/>
    </row>
    <row r="53" spans="1:59" ht="15.75" customHeight="1" thickTop="1" thickBot="1" x14ac:dyDescent="0.3">
      <c r="A53" s="54">
        <v>2</v>
      </c>
      <c r="B53" s="54" t="s">
        <v>155</v>
      </c>
      <c r="C53" s="54" t="s">
        <v>70</v>
      </c>
      <c r="D53" s="54" t="s">
        <v>81</v>
      </c>
      <c r="E53" s="54"/>
      <c r="F53" s="54"/>
      <c r="G53" s="54"/>
      <c r="H53" s="128" t="s">
        <v>655</v>
      </c>
      <c r="I53" s="126">
        <f>+I54</f>
        <v>2065588210</v>
      </c>
      <c r="J53" s="126">
        <f t="shared" ref="J53:X55" si="31">+J54</f>
        <v>1704327463</v>
      </c>
      <c r="K53" s="126">
        <f t="shared" si="31"/>
        <v>659199389</v>
      </c>
      <c r="L53" s="126">
        <f t="shared" si="31"/>
        <v>646636131</v>
      </c>
      <c r="M53" s="126">
        <f t="shared" si="31"/>
        <v>0</v>
      </c>
      <c r="N53" s="126">
        <f t="shared" si="31"/>
        <v>0</v>
      </c>
      <c r="O53" s="126">
        <f t="shared" si="31"/>
        <v>0</v>
      </c>
      <c r="P53" s="126">
        <f t="shared" si="31"/>
        <v>0</v>
      </c>
      <c r="Q53" s="126">
        <f t="shared" si="31"/>
        <v>0</v>
      </c>
      <c r="R53" s="126">
        <f t="shared" si="31"/>
        <v>0</v>
      </c>
      <c r="S53" s="126">
        <f t="shared" si="31"/>
        <v>0</v>
      </c>
      <c r="T53" s="126">
        <f t="shared" si="31"/>
        <v>0</v>
      </c>
      <c r="U53" s="126">
        <f t="shared" si="31"/>
        <v>0</v>
      </c>
      <c r="V53" s="126">
        <f t="shared" si="31"/>
        <v>0</v>
      </c>
      <c r="W53" s="126">
        <f t="shared" si="31"/>
        <v>0</v>
      </c>
      <c r="X53" s="126">
        <f t="shared" si="31"/>
        <v>0</v>
      </c>
      <c r="Y53" s="126">
        <f t="shared" si="10"/>
        <v>2065588210</v>
      </c>
      <c r="Z53" s="126">
        <f t="shared" si="10"/>
        <v>1704327463</v>
      </c>
      <c r="AA53" s="126">
        <f t="shared" si="10"/>
        <v>659199389</v>
      </c>
      <c r="AB53" s="126">
        <f t="shared" si="10"/>
        <v>646636131</v>
      </c>
      <c r="AC53" s="29"/>
    </row>
    <row r="54" spans="1:59" ht="15.75" customHeight="1" thickTop="1" thickBot="1" x14ac:dyDescent="0.3">
      <c r="A54" s="54">
        <v>2</v>
      </c>
      <c r="B54" s="54" t="s">
        <v>155</v>
      </c>
      <c r="C54" s="54" t="s">
        <v>70</v>
      </c>
      <c r="D54" s="54">
        <v>2</v>
      </c>
      <c r="E54" s="54" t="s">
        <v>70</v>
      </c>
      <c r="F54" s="54"/>
      <c r="G54" s="54"/>
      <c r="H54" s="65" t="s">
        <v>654</v>
      </c>
      <c r="I54" s="129">
        <f>+I55</f>
        <v>2065588210</v>
      </c>
      <c r="J54" s="129">
        <f t="shared" si="31"/>
        <v>1704327463</v>
      </c>
      <c r="K54" s="129">
        <f t="shared" si="31"/>
        <v>659199389</v>
      </c>
      <c r="L54" s="129">
        <f t="shared" si="31"/>
        <v>646636131</v>
      </c>
      <c r="M54" s="129">
        <f t="shared" si="31"/>
        <v>0</v>
      </c>
      <c r="N54" s="129">
        <f t="shared" si="31"/>
        <v>0</v>
      </c>
      <c r="O54" s="129">
        <f t="shared" si="31"/>
        <v>0</v>
      </c>
      <c r="P54" s="129">
        <f t="shared" si="31"/>
        <v>0</v>
      </c>
      <c r="Q54" s="129">
        <f t="shared" si="31"/>
        <v>0</v>
      </c>
      <c r="R54" s="129">
        <f t="shared" si="31"/>
        <v>0</v>
      </c>
      <c r="S54" s="129">
        <f t="shared" si="31"/>
        <v>0</v>
      </c>
      <c r="T54" s="129">
        <f t="shared" si="31"/>
        <v>0</v>
      </c>
      <c r="U54" s="129">
        <f t="shared" si="31"/>
        <v>0</v>
      </c>
      <c r="V54" s="129">
        <f t="shared" si="31"/>
        <v>0</v>
      </c>
      <c r="W54" s="129">
        <f t="shared" si="31"/>
        <v>0</v>
      </c>
      <c r="X54" s="129">
        <f t="shared" si="31"/>
        <v>0</v>
      </c>
      <c r="Y54" s="129">
        <f>+Y55</f>
        <v>2065588210</v>
      </c>
      <c r="Z54" s="129">
        <f t="shared" ref="Z54:AB54" si="32">+Z55</f>
        <v>1704327463</v>
      </c>
      <c r="AA54" s="129">
        <f t="shared" si="32"/>
        <v>659199389</v>
      </c>
      <c r="AB54" s="129">
        <f t="shared" si="32"/>
        <v>646636131</v>
      </c>
      <c r="AC54" s="29"/>
    </row>
    <row r="55" spans="1:59" ht="15.75" customHeight="1" thickTop="1" thickBot="1" x14ac:dyDescent="0.3">
      <c r="A55" s="35">
        <v>2</v>
      </c>
      <c r="B55" s="35" t="s">
        <v>155</v>
      </c>
      <c r="C55" s="35" t="s">
        <v>70</v>
      </c>
      <c r="D55" s="35" t="s">
        <v>81</v>
      </c>
      <c r="E55" s="36" t="s">
        <v>70</v>
      </c>
      <c r="F55" s="36" t="s">
        <v>70</v>
      </c>
      <c r="G55" s="35"/>
      <c r="H55" s="66" t="s">
        <v>647</v>
      </c>
      <c r="I55" s="130">
        <f>+I56</f>
        <v>2065588210</v>
      </c>
      <c r="J55" s="130">
        <f t="shared" si="31"/>
        <v>1704327463</v>
      </c>
      <c r="K55" s="130">
        <f t="shared" si="31"/>
        <v>659199389</v>
      </c>
      <c r="L55" s="130">
        <f t="shared" si="31"/>
        <v>646636131</v>
      </c>
      <c r="M55" s="130">
        <f t="shared" si="31"/>
        <v>0</v>
      </c>
      <c r="N55" s="130">
        <f t="shared" si="31"/>
        <v>0</v>
      </c>
      <c r="O55" s="130">
        <f t="shared" si="31"/>
        <v>0</v>
      </c>
      <c r="P55" s="130">
        <f t="shared" si="31"/>
        <v>0</v>
      </c>
      <c r="Q55" s="130">
        <f t="shared" si="31"/>
        <v>0</v>
      </c>
      <c r="R55" s="130">
        <f t="shared" si="31"/>
        <v>0</v>
      </c>
      <c r="S55" s="130">
        <f t="shared" si="31"/>
        <v>0</v>
      </c>
      <c r="T55" s="130">
        <f t="shared" si="31"/>
        <v>0</v>
      </c>
      <c r="U55" s="130">
        <f t="shared" si="31"/>
        <v>0</v>
      </c>
      <c r="V55" s="130">
        <f t="shared" si="31"/>
        <v>0</v>
      </c>
      <c r="W55" s="130">
        <f t="shared" si="31"/>
        <v>0</v>
      </c>
      <c r="X55" s="130">
        <f t="shared" si="31"/>
        <v>0</v>
      </c>
      <c r="Y55" s="130">
        <f t="shared" si="10"/>
        <v>2065588210</v>
      </c>
      <c r="Z55" s="130">
        <f t="shared" si="10"/>
        <v>1704327463</v>
      </c>
      <c r="AA55" s="130">
        <f t="shared" si="10"/>
        <v>659199389</v>
      </c>
      <c r="AB55" s="130">
        <f t="shared" si="10"/>
        <v>646636131</v>
      </c>
      <c r="AC55" s="29"/>
    </row>
    <row r="56" spans="1:59" ht="15.75" customHeight="1" thickTop="1" thickBot="1" x14ac:dyDescent="0.3">
      <c r="A56" s="35">
        <v>2</v>
      </c>
      <c r="B56" s="35" t="s">
        <v>155</v>
      </c>
      <c r="C56" s="35" t="s">
        <v>70</v>
      </c>
      <c r="D56" s="35" t="s">
        <v>81</v>
      </c>
      <c r="E56" s="36" t="s">
        <v>70</v>
      </c>
      <c r="F56" s="36" t="s">
        <v>70</v>
      </c>
      <c r="G56" s="35"/>
      <c r="H56" s="66" t="s">
        <v>0</v>
      </c>
      <c r="I56" s="130">
        <f>3387730665-1322142455</f>
        <v>2065588210</v>
      </c>
      <c r="J56" s="130">
        <f>1704327463</f>
        <v>1704327463</v>
      </c>
      <c r="K56" s="130">
        <v>659199389</v>
      </c>
      <c r="L56" s="130">
        <v>646636131</v>
      </c>
      <c r="M56" s="130">
        <v>0</v>
      </c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>
        <f t="shared" si="10"/>
        <v>2065588210</v>
      </c>
      <c r="Z56" s="130">
        <f t="shared" si="10"/>
        <v>1704327463</v>
      </c>
      <c r="AA56" s="130">
        <f t="shared" si="10"/>
        <v>659199389</v>
      </c>
      <c r="AB56" s="130">
        <f t="shared" si="10"/>
        <v>646636131</v>
      </c>
      <c r="AC56" s="29"/>
    </row>
    <row r="57" spans="1:59" ht="15.75" customHeight="1" thickTop="1" thickBot="1" x14ac:dyDescent="0.3">
      <c r="A57" s="64">
        <v>2</v>
      </c>
      <c r="B57" s="64" t="s">
        <v>155</v>
      </c>
      <c r="C57" s="64" t="s">
        <v>81</v>
      </c>
      <c r="D57" s="64"/>
      <c r="E57" s="64"/>
      <c r="F57" s="64"/>
      <c r="G57" s="64"/>
      <c r="H57" s="131" t="s">
        <v>656</v>
      </c>
      <c r="I57" s="132">
        <f>+I58+I62</f>
        <v>204770892</v>
      </c>
      <c r="J57" s="132">
        <f t="shared" ref="J57:X57" si="33">+J58+J62</f>
        <v>196666694</v>
      </c>
      <c r="K57" s="132">
        <f t="shared" si="33"/>
        <v>196666694</v>
      </c>
      <c r="L57" s="132">
        <f t="shared" si="33"/>
        <v>179414950</v>
      </c>
      <c r="M57" s="132">
        <f t="shared" si="33"/>
        <v>0</v>
      </c>
      <c r="N57" s="132">
        <f t="shared" si="33"/>
        <v>0</v>
      </c>
      <c r="O57" s="132">
        <f t="shared" si="33"/>
        <v>0</v>
      </c>
      <c r="P57" s="132">
        <f t="shared" si="33"/>
        <v>0</v>
      </c>
      <c r="Q57" s="132">
        <f t="shared" si="33"/>
        <v>0</v>
      </c>
      <c r="R57" s="132">
        <f t="shared" si="33"/>
        <v>0</v>
      </c>
      <c r="S57" s="132">
        <f t="shared" si="33"/>
        <v>0</v>
      </c>
      <c r="T57" s="132">
        <f t="shared" si="33"/>
        <v>0</v>
      </c>
      <c r="U57" s="132">
        <f t="shared" si="33"/>
        <v>0</v>
      </c>
      <c r="V57" s="132">
        <f t="shared" si="33"/>
        <v>0</v>
      </c>
      <c r="W57" s="132">
        <f t="shared" si="33"/>
        <v>0</v>
      </c>
      <c r="X57" s="132">
        <f t="shared" si="33"/>
        <v>0</v>
      </c>
      <c r="Y57" s="132">
        <f t="shared" si="10"/>
        <v>204770892</v>
      </c>
      <c r="Z57" s="132">
        <f t="shared" si="10"/>
        <v>196666694</v>
      </c>
      <c r="AA57" s="132">
        <f t="shared" si="10"/>
        <v>196666694</v>
      </c>
      <c r="AB57" s="132">
        <f t="shared" si="10"/>
        <v>179414950</v>
      </c>
      <c r="AC57" s="29"/>
    </row>
    <row r="58" spans="1:59" s="64" customFormat="1" ht="15.75" customHeight="1" thickTop="1" thickBot="1" x14ac:dyDescent="0.3">
      <c r="A58" s="54">
        <v>2</v>
      </c>
      <c r="B58" s="54" t="s">
        <v>155</v>
      </c>
      <c r="C58" s="54" t="s">
        <v>81</v>
      </c>
      <c r="D58" s="54" t="s">
        <v>70</v>
      </c>
      <c r="E58" s="54"/>
      <c r="F58" s="54"/>
      <c r="G58" s="54"/>
      <c r="H58" s="133" t="s">
        <v>657</v>
      </c>
      <c r="I58" s="129">
        <f>+I59</f>
        <v>62132823</v>
      </c>
      <c r="J58" s="129">
        <f t="shared" ref="J58:X60" si="34">+J59</f>
        <v>62132823</v>
      </c>
      <c r="K58" s="129">
        <f t="shared" si="34"/>
        <v>62132823</v>
      </c>
      <c r="L58" s="129">
        <f t="shared" si="34"/>
        <v>62116823</v>
      </c>
      <c r="M58" s="129">
        <f t="shared" si="34"/>
        <v>0</v>
      </c>
      <c r="N58" s="129">
        <f t="shared" si="34"/>
        <v>0</v>
      </c>
      <c r="O58" s="129">
        <f t="shared" si="34"/>
        <v>0</v>
      </c>
      <c r="P58" s="129">
        <f t="shared" si="34"/>
        <v>0</v>
      </c>
      <c r="Q58" s="129">
        <f t="shared" si="34"/>
        <v>0</v>
      </c>
      <c r="R58" s="129">
        <f t="shared" si="34"/>
        <v>0</v>
      </c>
      <c r="S58" s="129">
        <f t="shared" si="34"/>
        <v>0</v>
      </c>
      <c r="T58" s="129">
        <f t="shared" si="34"/>
        <v>0</v>
      </c>
      <c r="U58" s="129">
        <f t="shared" si="34"/>
        <v>0</v>
      </c>
      <c r="V58" s="129">
        <f t="shared" si="34"/>
        <v>0</v>
      </c>
      <c r="W58" s="129">
        <f t="shared" si="34"/>
        <v>0</v>
      </c>
      <c r="X58" s="129">
        <f t="shared" si="34"/>
        <v>0</v>
      </c>
      <c r="Y58" s="129">
        <f t="shared" si="10"/>
        <v>62132823</v>
      </c>
      <c r="Z58" s="129">
        <f t="shared" si="10"/>
        <v>62132823</v>
      </c>
      <c r="AA58" s="129">
        <f t="shared" si="10"/>
        <v>62132823</v>
      </c>
      <c r="AB58" s="129">
        <f t="shared" si="10"/>
        <v>62116823</v>
      </c>
      <c r="AC58" s="29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</row>
    <row r="59" spans="1:59" s="54" customFormat="1" ht="15.75" customHeight="1" thickTop="1" thickBot="1" x14ac:dyDescent="0.3">
      <c r="A59" s="54">
        <v>2</v>
      </c>
      <c r="B59" s="54" t="s">
        <v>155</v>
      </c>
      <c r="C59" s="54" t="s">
        <v>81</v>
      </c>
      <c r="D59" s="54" t="s">
        <v>70</v>
      </c>
      <c r="E59" s="54" t="s">
        <v>70</v>
      </c>
      <c r="H59" s="65" t="s">
        <v>654</v>
      </c>
      <c r="I59" s="129">
        <f>+I60</f>
        <v>62132823</v>
      </c>
      <c r="J59" s="129">
        <f t="shared" si="34"/>
        <v>62132823</v>
      </c>
      <c r="K59" s="129">
        <f t="shared" si="34"/>
        <v>62132823</v>
      </c>
      <c r="L59" s="129">
        <f t="shared" si="34"/>
        <v>62116823</v>
      </c>
      <c r="M59" s="129">
        <f t="shared" si="34"/>
        <v>0</v>
      </c>
      <c r="N59" s="129">
        <f t="shared" si="34"/>
        <v>0</v>
      </c>
      <c r="O59" s="129">
        <f t="shared" si="34"/>
        <v>0</v>
      </c>
      <c r="P59" s="129">
        <f t="shared" si="34"/>
        <v>0</v>
      </c>
      <c r="Q59" s="129">
        <f t="shared" si="34"/>
        <v>0</v>
      </c>
      <c r="R59" s="129">
        <f t="shared" si="34"/>
        <v>0</v>
      </c>
      <c r="S59" s="129">
        <f t="shared" si="34"/>
        <v>0</v>
      </c>
      <c r="T59" s="129">
        <f t="shared" si="34"/>
        <v>0</v>
      </c>
      <c r="U59" s="129">
        <f t="shared" si="34"/>
        <v>0</v>
      </c>
      <c r="V59" s="129">
        <f t="shared" si="34"/>
        <v>0</v>
      </c>
      <c r="W59" s="129">
        <f t="shared" si="34"/>
        <v>0</v>
      </c>
      <c r="X59" s="129">
        <f t="shared" si="34"/>
        <v>0</v>
      </c>
      <c r="Y59" s="129">
        <f>+Y60</f>
        <v>62132823</v>
      </c>
      <c r="Z59" s="129">
        <f t="shared" ref="Z59:AB59" si="35">+Z60</f>
        <v>62132823</v>
      </c>
      <c r="AA59" s="129">
        <f t="shared" si="35"/>
        <v>62132823</v>
      </c>
      <c r="AB59" s="129">
        <f t="shared" si="35"/>
        <v>62116823</v>
      </c>
      <c r="AC59" s="2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 ht="15.75" customHeight="1" thickTop="1" thickBot="1" x14ac:dyDescent="0.3">
      <c r="A60" s="35">
        <v>2</v>
      </c>
      <c r="B60" s="35" t="s">
        <v>155</v>
      </c>
      <c r="C60" s="37" t="s">
        <v>81</v>
      </c>
      <c r="D60" s="35" t="s">
        <v>70</v>
      </c>
      <c r="E60" s="36" t="s">
        <v>70</v>
      </c>
      <c r="F60" s="35"/>
      <c r="G60" s="35"/>
      <c r="H60" s="66" t="s">
        <v>647</v>
      </c>
      <c r="I60" s="130">
        <f>+I61</f>
        <v>62132823</v>
      </c>
      <c r="J60" s="130">
        <f t="shared" si="34"/>
        <v>62132823</v>
      </c>
      <c r="K60" s="130">
        <f t="shared" si="34"/>
        <v>62132823</v>
      </c>
      <c r="L60" s="130">
        <f t="shared" si="34"/>
        <v>62116823</v>
      </c>
      <c r="M60" s="130">
        <f t="shared" si="34"/>
        <v>0</v>
      </c>
      <c r="N60" s="130">
        <f t="shared" si="34"/>
        <v>0</v>
      </c>
      <c r="O60" s="130">
        <f t="shared" si="34"/>
        <v>0</v>
      </c>
      <c r="P60" s="130">
        <f t="shared" si="34"/>
        <v>0</v>
      </c>
      <c r="Q60" s="130">
        <f t="shared" si="34"/>
        <v>0</v>
      </c>
      <c r="R60" s="130">
        <f t="shared" si="34"/>
        <v>0</v>
      </c>
      <c r="S60" s="130">
        <f t="shared" si="34"/>
        <v>0</v>
      </c>
      <c r="T60" s="130">
        <f t="shared" si="34"/>
        <v>0</v>
      </c>
      <c r="U60" s="130">
        <f t="shared" si="34"/>
        <v>0</v>
      </c>
      <c r="V60" s="130">
        <f t="shared" si="34"/>
        <v>0</v>
      </c>
      <c r="W60" s="130">
        <f t="shared" si="34"/>
        <v>0</v>
      </c>
      <c r="X60" s="130">
        <f t="shared" si="34"/>
        <v>0</v>
      </c>
      <c r="Y60" s="130">
        <f t="shared" si="10"/>
        <v>62132823</v>
      </c>
      <c r="Z60" s="130">
        <f t="shared" si="10"/>
        <v>62132823</v>
      </c>
      <c r="AA60" s="130">
        <f t="shared" si="10"/>
        <v>62132823</v>
      </c>
      <c r="AB60" s="130">
        <f t="shared" si="10"/>
        <v>62116823</v>
      </c>
      <c r="AC60" s="29"/>
    </row>
    <row r="61" spans="1:59" ht="15.75" customHeight="1" thickTop="1" thickBot="1" x14ac:dyDescent="0.3">
      <c r="A61" s="35">
        <v>2</v>
      </c>
      <c r="B61" s="35" t="s">
        <v>155</v>
      </c>
      <c r="C61" s="37" t="s">
        <v>81</v>
      </c>
      <c r="D61" s="35" t="s">
        <v>70</v>
      </c>
      <c r="E61" s="36" t="s">
        <v>70</v>
      </c>
      <c r="F61" s="36" t="s">
        <v>70</v>
      </c>
      <c r="G61" s="35"/>
      <c r="H61" s="66" t="s">
        <v>0</v>
      </c>
      <c r="I61" s="130">
        <v>62132823</v>
      </c>
      <c r="J61" s="130">
        <v>62132823</v>
      </c>
      <c r="K61" s="130">
        <v>62132823</v>
      </c>
      <c r="L61" s="130">
        <v>62116823</v>
      </c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>
        <f t="shared" si="10"/>
        <v>62132823</v>
      </c>
      <c r="Z61" s="130">
        <f t="shared" si="10"/>
        <v>62132823</v>
      </c>
      <c r="AA61" s="130">
        <f t="shared" si="10"/>
        <v>62132823</v>
      </c>
      <c r="AB61" s="130">
        <f t="shared" si="10"/>
        <v>62116823</v>
      </c>
      <c r="AC61" s="29"/>
    </row>
    <row r="62" spans="1:59" ht="15.75" customHeight="1" thickTop="1" thickBot="1" x14ac:dyDescent="0.3">
      <c r="A62" s="67">
        <v>2</v>
      </c>
      <c r="B62" s="67" t="s">
        <v>155</v>
      </c>
      <c r="C62" s="67" t="s">
        <v>81</v>
      </c>
      <c r="D62" s="67" t="s">
        <v>81</v>
      </c>
      <c r="E62" s="67"/>
      <c r="F62" s="67"/>
      <c r="G62" s="65"/>
      <c r="H62" s="133" t="s">
        <v>658</v>
      </c>
      <c r="I62" s="134">
        <f>+I63</f>
        <v>142638069</v>
      </c>
      <c r="J62" s="134">
        <f t="shared" ref="J62:X64" si="36">+J63</f>
        <v>134533871</v>
      </c>
      <c r="K62" s="134">
        <f t="shared" si="36"/>
        <v>134533871</v>
      </c>
      <c r="L62" s="134">
        <f t="shared" si="36"/>
        <v>117298127</v>
      </c>
      <c r="M62" s="134">
        <f t="shared" si="36"/>
        <v>0</v>
      </c>
      <c r="N62" s="134">
        <f t="shared" si="36"/>
        <v>0</v>
      </c>
      <c r="O62" s="134">
        <f t="shared" si="36"/>
        <v>0</v>
      </c>
      <c r="P62" s="134">
        <f t="shared" si="36"/>
        <v>0</v>
      </c>
      <c r="Q62" s="134">
        <f t="shared" si="36"/>
        <v>0</v>
      </c>
      <c r="R62" s="134">
        <f t="shared" si="36"/>
        <v>0</v>
      </c>
      <c r="S62" s="134">
        <f t="shared" si="36"/>
        <v>0</v>
      </c>
      <c r="T62" s="134">
        <f t="shared" si="36"/>
        <v>0</v>
      </c>
      <c r="U62" s="134">
        <f t="shared" si="36"/>
        <v>0</v>
      </c>
      <c r="V62" s="134">
        <f t="shared" si="36"/>
        <v>0</v>
      </c>
      <c r="W62" s="134">
        <f t="shared" si="36"/>
        <v>0</v>
      </c>
      <c r="X62" s="134">
        <f t="shared" si="36"/>
        <v>0</v>
      </c>
      <c r="Y62" s="134">
        <f t="shared" si="10"/>
        <v>142638069</v>
      </c>
      <c r="Z62" s="134">
        <f t="shared" si="10"/>
        <v>134533871</v>
      </c>
      <c r="AA62" s="134">
        <f t="shared" si="10"/>
        <v>134533871</v>
      </c>
      <c r="AB62" s="134">
        <f t="shared" si="10"/>
        <v>117298127</v>
      </c>
      <c r="AC62" s="29"/>
    </row>
    <row r="63" spans="1:59" s="65" customFormat="1" ht="15.75" customHeight="1" thickTop="1" thickBot="1" x14ac:dyDescent="0.3">
      <c r="A63" s="67">
        <v>2</v>
      </c>
      <c r="B63" s="67" t="s">
        <v>155</v>
      </c>
      <c r="C63" s="67" t="s">
        <v>81</v>
      </c>
      <c r="D63" s="67" t="s">
        <v>81</v>
      </c>
      <c r="E63" s="54">
        <v>1</v>
      </c>
      <c r="F63" s="54"/>
      <c r="G63" s="54"/>
      <c r="H63" s="65" t="s">
        <v>654</v>
      </c>
      <c r="I63" s="129">
        <f>+I64</f>
        <v>142638069</v>
      </c>
      <c r="J63" s="129">
        <f t="shared" si="36"/>
        <v>134533871</v>
      </c>
      <c r="K63" s="129">
        <f t="shared" si="36"/>
        <v>134533871</v>
      </c>
      <c r="L63" s="129">
        <f t="shared" si="36"/>
        <v>117298127</v>
      </c>
      <c r="M63" s="129">
        <f t="shared" si="36"/>
        <v>0</v>
      </c>
      <c r="N63" s="129">
        <f t="shared" si="36"/>
        <v>0</v>
      </c>
      <c r="O63" s="129">
        <f t="shared" si="36"/>
        <v>0</v>
      </c>
      <c r="P63" s="129">
        <f t="shared" si="36"/>
        <v>0</v>
      </c>
      <c r="Q63" s="129">
        <f t="shared" si="36"/>
        <v>0</v>
      </c>
      <c r="R63" s="129">
        <f t="shared" si="36"/>
        <v>0</v>
      </c>
      <c r="S63" s="129">
        <f t="shared" si="36"/>
        <v>0</v>
      </c>
      <c r="T63" s="129">
        <f t="shared" si="36"/>
        <v>0</v>
      </c>
      <c r="U63" s="129">
        <f t="shared" si="36"/>
        <v>0</v>
      </c>
      <c r="V63" s="129">
        <f t="shared" si="36"/>
        <v>0</v>
      </c>
      <c r="W63" s="129">
        <f t="shared" si="36"/>
        <v>0</v>
      </c>
      <c r="X63" s="129">
        <f t="shared" si="36"/>
        <v>0</v>
      </c>
      <c r="Y63" s="129">
        <f>+Y64</f>
        <v>142638069</v>
      </c>
      <c r="Z63" s="129">
        <f t="shared" ref="Z63:AB63" si="37">+Z64</f>
        <v>134533871</v>
      </c>
      <c r="AA63" s="129">
        <f t="shared" si="37"/>
        <v>134533871</v>
      </c>
      <c r="AB63" s="129">
        <f t="shared" si="37"/>
        <v>117298127</v>
      </c>
      <c r="AC63" s="29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</row>
    <row r="64" spans="1:59" ht="15.75" customHeight="1" thickTop="1" thickBot="1" x14ac:dyDescent="0.3">
      <c r="A64" s="35">
        <v>2</v>
      </c>
      <c r="B64" s="35" t="s">
        <v>155</v>
      </c>
      <c r="C64" s="37" t="s">
        <v>81</v>
      </c>
      <c r="D64" s="37" t="s">
        <v>81</v>
      </c>
      <c r="E64" s="36" t="s">
        <v>70</v>
      </c>
      <c r="F64" s="36" t="s">
        <v>70</v>
      </c>
      <c r="G64" s="35"/>
      <c r="H64" s="66" t="s">
        <v>647</v>
      </c>
      <c r="I64" s="130">
        <f>+I65</f>
        <v>142638069</v>
      </c>
      <c r="J64" s="130">
        <f t="shared" si="36"/>
        <v>134533871</v>
      </c>
      <c r="K64" s="130">
        <f t="shared" si="36"/>
        <v>134533871</v>
      </c>
      <c r="L64" s="130">
        <f t="shared" si="36"/>
        <v>117298127</v>
      </c>
      <c r="M64" s="130">
        <f t="shared" si="36"/>
        <v>0</v>
      </c>
      <c r="N64" s="130">
        <f t="shared" si="36"/>
        <v>0</v>
      </c>
      <c r="O64" s="130">
        <f t="shared" si="36"/>
        <v>0</v>
      </c>
      <c r="P64" s="130">
        <f t="shared" si="36"/>
        <v>0</v>
      </c>
      <c r="Q64" s="130">
        <f t="shared" si="36"/>
        <v>0</v>
      </c>
      <c r="R64" s="130">
        <f t="shared" si="36"/>
        <v>0</v>
      </c>
      <c r="S64" s="130">
        <f t="shared" si="36"/>
        <v>0</v>
      </c>
      <c r="T64" s="130">
        <f t="shared" si="36"/>
        <v>0</v>
      </c>
      <c r="U64" s="130">
        <f t="shared" si="36"/>
        <v>0</v>
      </c>
      <c r="V64" s="130">
        <f t="shared" si="36"/>
        <v>0</v>
      </c>
      <c r="W64" s="130">
        <f t="shared" si="36"/>
        <v>0</v>
      </c>
      <c r="X64" s="130">
        <f t="shared" si="36"/>
        <v>0</v>
      </c>
      <c r="Y64" s="130">
        <f t="shared" si="10"/>
        <v>142638069</v>
      </c>
      <c r="Z64" s="130">
        <f t="shared" si="10"/>
        <v>134533871</v>
      </c>
      <c r="AA64" s="130">
        <f t="shared" si="10"/>
        <v>134533871</v>
      </c>
      <c r="AB64" s="130">
        <f t="shared" si="10"/>
        <v>117298127</v>
      </c>
      <c r="AC64" s="29"/>
    </row>
    <row r="65" spans="1:29" ht="15.75" customHeight="1" thickTop="1" thickBot="1" x14ac:dyDescent="0.3">
      <c r="A65" s="35">
        <v>2</v>
      </c>
      <c r="B65" s="35" t="s">
        <v>155</v>
      </c>
      <c r="C65" s="37" t="s">
        <v>81</v>
      </c>
      <c r="D65" s="37" t="s">
        <v>81</v>
      </c>
      <c r="E65" s="36" t="s">
        <v>70</v>
      </c>
      <c r="F65" s="36" t="s">
        <v>70</v>
      </c>
      <c r="G65" s="36" t="s">
        <v>70</v>
      </c>
      <c r="H65" s="66" t="s">
        <v>0</v>
      </c>
      <c r="I65" s="130">
        <v>142638069</v>
      </c>
      <c r="J65" s="130">
        <v>134533871</v>
      </c>
      <c r="K65" s="130">
        <v>134533871</v>
      </c>
      <c r="L65" s="130">
        <v>117298127</v>
      </c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>
        <f t="shared" si="10"/>
        <v>142638069</v>
      </c>
      <c r="Z65" s="130">
        <f t="shared" si="10"/>
        <v>134533871</v>
      </c>
      <c r="AA65" s="130">
        <f t="shared" si="10"/>
        <v>134533871</v>
      </c>
      <c r="AB65" s="130">
        <f t="shared" si="10"/>
        <v>117298127</v>
      </c>
      <c r="AC65" s="29"/>
    </row>
    <row r="66" spans="1:29" ht="16.5" thickTop="1" thickBot="1" x14ac:dyDescent="0.3">
      <c r="A66" s="135">
        <v>2</v>
      </c>
      <c r="B66" s="135" t="s">
        <v>155</v>
      </c>
      <c r="C66" s="136" t="s">
        <v>155</v>
      </c>
      <c r="D66" s="137"/>
      <c r="E66" s="138"/>
      <c r="F66" s="138"/>
      <c r="G66" s="138"/>
      <c r="H66" s="139" t="s">
        <v>659</v>
      </c>
      <c r="I66" s="140">
        <f>+I67+I71</f>
        <v>271209366</v>
      </c>
      <c r="J66" s="140">
        <f t="shared" ref="J66:L66" si="38">+J67+J71</f>
        <v>249479290</v>
      </c>
      <c r="K66" s="140">
        <f t="shared" si="38"/>
        <v>249479290</v>
      </c>
      <c r="L66" s="140">
        <f t="shared" si="38"/>
        <v>239460543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>
        <f t="shared" ref="Y66:AB66" si="39">+Y67+Y71</f>
        <v>271209366</v>
      </c>
      <c r="Z66" s="140">
        <f t="shared" si="39"/>
        <v>249479290</v>
      </c>
      <c r="AA66" s="140">
        <f t="shared" si="39"/>
        <v>249479290</v>
      </c>
      <c r="AB66" s="140">
        <f t="shared" si="39"/>
        <v>239460543</v>
      </c>
      <c r="AC66" s="29"/>
    </row>
    <row r="67" spans="1:29" ht="16.5" thickTop="1" thickBot="1" x14ac:dyDescent="0.3">
      <c r="A67" s="67">
        <v>2</v>
      </c>
      <c r="B67" s="67" t="s">
        <v>155</v>
      </c>
      <c r="C67" s="67" t="s">
        <v>155</v>
      </c>
      <c r="D67" s="67" t="s">
        <v>70</v>
      </c>
      <c r="E67" s="67"/>
      <c r="F67" s="67"/>
      <c r="G67" s="65"/>
      <c r="H67" s="128" t="s">
        <v>660</v>
      </c>
      <c r="I67" s="130">
        <f>+I68</f>
        <v>190387366</v>
      </c>
      <c r="J67" s="130">
        <f t="shared" ref="J67:L69" si="40">+J68</f>
        <v>188452824</v>
      </c>
      <c r="K67" s="130">
        <f t="shared" si="40"/>
        <v>188452824</v>
      </c>
      <c r="L67" s="130">
        <f t="shared" si="40"/>
        <v>181556543</v>
      </c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>
        <f t="shared" ref="Y67:AB67" si="41">+I67+M67+Q67+U67</f>
        <v>190387366</v>
      </c>
      <c r="Z67" s="130">
        <f t="shared" si="41"/>
        <v>188452824</v>
      </c>
      <c r="AA67" s="130">
        <f t="shared" si="41"/>
        <v>188452824</v>
      </c>
      <c r="AB67" s="130">
        <f t="shared" si="41"/>
        <v>181556543</v>
      </c>
      <c r="AC67" s="29"/>
    </row>
    <row r="68" spans="1:29" ht="16.5" thickTop="1" thickBot="1" x14ac:dyDescent="0.3">
      <c r="A68" s="67">
        <v>2</v>
      </c>
      <c r="B68" s="67" t="s">
        <v>155</v>
      </c>
      <c r="C68" s="67" t="s">
        <v>155</v>
      </c>
      <c r="D68" s="67" t="s">
        <v>661</v>
      </c>
      <c r="E68" s="54">
        <v>1</v>
      </c>
      <c r="F68" s="54"/>
      <c r="G68" s="54"/>
      <c r="H68" s="141" t="s">
        <v>654</v>
      </c>
      <c r="I68" s="142">
        <f>+I69</f>
        <v>190387366</v>
      </c>
      <c r="J68" s="142">
        <f t="shared" si="40"/>
        <v>188452824</v>
      </c>
      <c r="K68" s="142">
        <f t="shared" si="40"/>
        <v>188452824</v>
      </c>
      <c r="L68" s="142">
        <f t="shared" si="40"/>
        <v>181556543</v>
      </c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>
        <f>+Y69</f>
        <v>190387366</v>
      </c>
      <c r="Z68" s="142">
        <f t="shared" ref="Z68:AB69" si="42">+Z69</f>
        <v>188452824</v>
      </c>
      <c r="AA68" s="142">
        <f t="shared" si="42"/>
        <v>188452824</v>
      </c>
      <c r="AB68" s="142">
        <f t="shared" si="42"/>
        <v>181556543</v>
      </c>
      <c r="AC68" s="29"/>
    </row>
    <row r="69" spans="1:29" ht="16.5" thickTop="1" thickBot="1" x14ac:dyDescent="0.3">
      <c r="A69" s="35">
        <v>2</v>
      </c>
      <c r="B69" s="35" t="s">
        <v>155</v>
      </c>
      <c r="C69" s="67" t="s">
        <v>155</v>
      </c>
      <c r="D69" s="37" t="s">
        <v>70</v>
      </c>
      <c r="E69" s="36" t="s">
        <v>70</v>
      </c>
      <c r="F69" s="36" t="s">
        <v>70</v>
      </c>
      <c r="G69" s="35"/>
      <c r="H69" s="66" t="s">
        <v>647</v>
      </c>
      <c r="I69" s="130">
        <f>+I70</f>
        <v>190387366</v>
      </c>
      <c r="J69" s="130">
        <f t="shared" si="40"/>
        <v>188452824</v>
      </c>
      <c r="K69" s="130">
        <f t="shared" si="40"/>
        <v>188452824</v>
      </c>
      <c r="L69" s="130">
        <f t="shared" si="40"/>
        <v>181556543</v>
      </c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>
        <f>+Y70</f>
        <v>190387366</v>
      </c>
      <c r="Z69" s="130">
        <f t="shared" si="42"/>
        <v>188452824</v>
      </c>
      <c r="AA69" s="130">
        <f t="shared" si="42"/>
        <v>188452824</v>
      </c>
      <c r="AB69" s="130">
        <f t="shared" si="42"/>
        <v>181556543</v>
      </c>
      <c r="AC69" s="29"/>
    </row>
    <row r="70" spans="1:29" ht="16.5" thickTop="1" thickBot="1" x14ac:dyDescent="0.3">
      <c r="A70" s="35">
        <v>2</v>
      </c>
      <c r="B70" s="35" t="s">
        <v>155</v>
      </c>
      <c r="C70" s="67" t="s">
        <v>155</v>
      </c>
      <c r="D70" s="37" t="s">
        <v>70</v>
      </c>
      <c r="E70" s="36" t="s">
        <v>70</v>
      </c>
      <c r="F70" s="36" t="s">
        <v>70</v>
      </c>
      <c r="G70" s="36" t="s">
        <v>70</v>
      </c>
      <c r="H70" s="66" t="s">
        <v>0</v>
      </c>
      <c r="I70" s="130">
        <f>+'[2]informe Gastos'!$I$56</f>
        <v>190387366</v>
      </c>
      <c r="J70" s="130">
        <v>188452824</v>
      </c>
      <c r="K70" s="130">
        <v>188452824</v>
      </c>
      <c r="L70" s="130">
        <v>181556543</v>
      </c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>
        <f t="shared" ref="Y70:AB70" si="43">+I70+M70+Q70+U70</f>
        <v>190387366</v>
      </c>
      <c r="Z70" s="130">
        <f t="shared" si="43"/>
        <v>188452824</v>
      </c>
      <c r="AA70" s="130">
        <f t="shared" si="43"/>
        <v>188452824</v>
      </c>
      <c r="AB70" s="130">
        <f t="shared" si="43"/>
        <v>181556543</v>
      </c>
      <c r="AC70" s="29"/>
    </row>
    <row r="71" spans="1:29" ht="16.5" thickTop="1" thickBot="1" x14ac:dyDescent="0.3">
      <c r="A71" s="67">
        <v>2</v>
      </c>
      <c r="B71" s="67" t="s">
        <v>155</v>
      </c>
      <c r="C71" s="67" t="s">
        <v>155</v>
      </c>
      <c r="D71" s="67" t="s">
        <v>81</v>
      </c>
      <c r="E71" s="67"/>
      <c r="F71" s="67"/>
      <c r="G71" s="141"/>
      <c r="H71" s="143" t="s">
        <v>662</v>
      </c>
      <c r="I71" s="140">
        <f>+I72</f>
        <v>80822000</v>
      </c>
      <c r="J71" s="140">
        <f t="shared" ref="J71:L73" si="44">+J72</f>
        <v>61026466</v>
      </c>
      <c r="K71" s="140">
        <f t="shared" si="44"/>
        <v>61026466</v>
      </c>
      <c r="L71" s="140">
        <f t="shared" si="44"/>
        <v>57904000</v>
      </c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>
        <f>+Y72</f>
        <v>80822000</v>
      </c>
      <c r="Z71" s="140">
        <f t="shared" ref="Z71:AB73" si="45">+Z72</f>
        <v>61026466</v>
      </c>
      <c r="AA71" s="140">
        <f t="shared" si="45"/>
        <v>61026466</v>
      </c>
      <c r="AB71" s="140">
        <f t="shared" si="45"/>
        <v>57904000</v>
      </c>
      <c r="AC71" s="29"/>
    </row>
    <row r="72" spans="1:29" ht="16.5" thickTop="1" thickBot="1" x14ac:dyDescent="0.3">
      <c r="A72" s="67">
        <v>2</v>
      </c>
      <c r="B72" s="67" t="s">
        <v>155</v>
      </c>
      <c r="C72" s="67" t="s">
        <v>155</v>
      </c>
      <c r="D72" s="67" t="s">
        <v>81</v>
      </c>
      <c r="E72" s="54">
        <v>1</v>
      </c>
      <c r="F72" s="54"/>
      <c r="G72" s="54"/>
      <c r="H72" s="65" t="s">
        <v>654</v>
      </c>
      <c r="I72" s="130">
        <f>+I73</f>
        <v>80822000</v>
      </c>
      <c r="J72" s="130">
        <f t="shared" si="44"/>
        <v>61026466</v>
      </c>
      <c r="K72" s="130">
        <f t="shared" si="44"/>
        <v>61026466</v>
      </c>
      <c r="L72" s="130">
        <f t="shared" si="44"/>
        <v>57904000</v>
      </c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>
        <f>+Y73</f>
        <v>80822000</v>
      </c>
      <c r="Z72" s="130">
        <f t="shared" si="45"/>
        <v>61026466</v>
      </c>
      <c r="AA72" s="130">
        <f t="shared" si="45"/>
        <v>61026466</v>
      </c>
      <c r="AB72" s="130">
        <f t="shared" si="45"/>
        <v>57904000</v>
      </c>
      <c r="AC72" s="29"/>
    </row>
    <row r="73" spans="1:29" ht="16.5" thickTop="1" thickBot="1" x14ac:dyDescent="0.3">
      <c r="A73" s="35">
        <v>2</v>
      </c>
      <c r="B73" s="35" t="s">
        <v>155</v>
      </c>
      <c r="C73" s="67" t="s">
        <v>155</v>
      </c>
      <c r="D73" s="37" t="s">
        <v>81</v>
      </c>
      <c r="E73" s="36" t="s">
        <v>70</v>
      </c>
      <c r="F73" s="36" t="s">
        <v>70</v>
      </c>
      <c r="G73" s="35"/>
      <c r="H73" s="66" t="s">
        <v>647</v>
      </c>
      <c r="I73" s="130">
        <f>+I74</f>
        <v>80822000</v>
      </c>
      <c r="J73" s="130">
        <f t="shared" si="44"/>
        <v>61026466</v>
      </c>
      <c r="K73" s="130">
        <f t="shared" si="44"/>
        <v>61026466</v>
      </c>
      <c r="L73" s="130">
        <f t="shared" si="44"/>
        <v>57904000</v>
      </c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>
        <f>+Y74</f>
        <v>80822000</v>
      </c>
      <c r="Z73" s="130">
        <f t="shared" si="45"/>
        <v>61026466</v>
      </c>
      <c r="AA73" s="130">
        <f t="shared" si="45"/>
        <v>61026466</v>
      </c>
      <c r="AB73" s="130">
        <f t="shared" si="45"/>
        <v>57904000</v>
      </c>
      <c r="AC73" s="29"/>
    </row>
    <row r="74" spans="1:29" ht="16.5" thickTop="1" thickBot="1" x14ac:dyDescent="0.3">
      <c r="A74" s="35">
        <v>2</v>
      </c>
      <c r="B74" s="35" t="s">
        <v>155</v>
      </c>
      <c r="C74" s="67" t="s">
        <v>155</v>
      </c>
      <c r="D74" s="37" t="s">
        <v>81</v>
      </c>
      <c r="E74" s="36" t="s">
        <v>70</v>
      </c>
      <c r="F74" s="36" t="s">
        <v>70</v>
      </c>
      <c r="G74" s="36" t="s">
        <v>70</v>
      </c>
      <c r="H74" s="66" t="s">
        <v>0</v>
      </c>
      <c r="I74" s="130">
        <f>+'[2]informe Gastos'!$I$57</f>
        <v>80822000</v>
      </c>
      <c r="J74" s="130">
        <v>61026466</v>
      </c>
      <c r="K74" s="130">
        <v>61026466</v>
      </c>
      <c r="L74" s="130">
        <v>57904000</v>
      </c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>
        <f t="shared" ref="Y74:AB74" si="46">+I74+M74+Q74+U74</f>
        <v>80822000</v>
      </c>
      <c r="Z74" s="130">
        <f t="shared" si="46"/>
        <v>61026466</v>
      </c>
      <c r="AA74" s="130">
        <f t="shared" si="46"/>
        <v>61026466</v>
      </c>
      <c r="AB74" s="130">
        <f t="shared" si="46"/>
        <v>57904000</v>
      </c>
      <c r="AC74" s="29"/>
    </row>
    <row r="75" spans="1:29" ht="16.5" thickTop="1" thickBot="1" x14ac:dyDescent="0.3">
      <c r="A75" s="64">
        <v>2</v>
      </c>
      <c r="B75" s="64" t="s">
        <v>155</v>
      </c>
      <c r="C75" s="67" t="s">
        <v>163</v>
      </c>
      <c r="D75" s="137"/>
      <c r="E75" s="138"/>
      <c r="F75" s="138"/>
      <c r="G75" s="138"/>
      <c r="H75" s="144" t="s">
        <v>663</v>
      </c>
      <c r="I75" s="140">
        <f>+I76+I80+I84</f>
        <v>4192472478</v>
      </c>
      <c r="J75" s="140">
        <f t="shared" ref="J75:L75" si="47">+J76+J80+J84</f>
        <v>4101351467</v>
      </c>
      <c r="K75" s="140">
        <f t="shared" si="47"/>
        <v>4002659994</v>
      </c>
      <c r="L75" s="140">
        <f t="shared" si="47"/>
        <v>3732289816</v>
      </c>
      <c r="M75" s="142"/>
      <c r="N75" s="142"/>
      <c r="O75" s="142"/>
      <c r="P75" s="140"/>
      <c r="Q75" s="140"/>
      <c r="R75" s="140"/>
      <c r="S75" s="140"/>
      <c r="T75" s="140"/>
      <c r="U75" s="140"/>
      <c r="V75" s="140"/>
      <c r="W75" s="140"/>
      <c r="X75" s="140"/>
      <c r="Y75" s="140">
        <f t="shared" ref="Y75:AB75" si="48">+Y76+Y80+Y84</f>
        <v>4192472478</v>
      </c>
      <c r="Z75" s="140">
        <f t="shared" si="48"/>
        <v>4101351467</v>
      </c>
      <c r="AA75" s="140">
        <f t="shared" si="48"/>
        <v>4002659994</v>
      </c>
      <c r="AB75" s="140">
        <f t="shared" si="48"/>
        <v>3732289816</v>
      </c>
      <c r="AC75" s="29"/>
    </row>
    <row r="76" spans="1:29" ht="16.5" thickTop="1" thickBot="1" x14ac:dyDescent="0.3">
      <c r="A76" s="67">
        <v>2</v>
      </c>
      <c r="B76" s="67" t="s">
        <v>155</v>
      </c>
      <c r="C76" s="67" t="s">
        <v>163</v>
      </c>
      <c r="D76" s="67" t="s">
        <v>70</v>
      </c>
      <c r="E76" s="67"/>
      <c r="F76" s="67"/>
      <c r="G76" s="65"/>
      <c r="H76" s="128" t="s">
        <v>664</v>
      </c>
      <c r="I76" s="130">
        <f>+I77</f>
        <v>3358388360</v>
      </c>
      <c r="J76" s="130">
        <f t="shared" ref="J76:L78" si="49">+J77</f>
        <v>3278171949</v>
      </c>
      <c r="K76" s="130">
        <f t="shared" si="49"/>
        <v>3240628092</v>
      </c>
      <c r="L76" s="130">
        <f t="shared" si="49"/>
        <v>3017260829</v>
      </c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45">
        <f>+Y77</f>
        <v>3358388360</v>
      </c>
      <c r="Z76" s="145">
        <f t="shared" ref="Z76:AB78" si="50">+Z77</f>
        <v>3278171949</v>
      </c>
      <c r="AA76" s="145">
        <f t="shared" si="50"/>
        <v>3240628092</v>
      </c>
      <c r="AB76" s="145">
        <f t="shared" si="50"/>
        <v>3017260829</v>
      </c>
      <c r="AC76" s="29"/>
    </row>
    <row r="77" spans="1:29" ht="16.5" thickTop="1" thickBot="1" x14ac:dyDescent="0.3">
      <c r="A77" s="67">
        <v>2</v>
      </c>
      <c r="B77" s="67" t="s">
        <v>155</v>
      </c>
      <c r="C77" s="67" t="s">
        <v>163</v>
      </c>
      <c r="D77" s="67" t="s">
        <v>70</v>
      </c>
      <c r="E77" s="54">
        <v>1</v>
      </c>
      <c r="F77" s="54"/>
      <c r="G77" s="54"/>
      <c r="H77" s="65" t="s">
        <v>654</v>
      </c>
      <c r="I77" s="130">
        <f>+I78</f>
        <v>3358388360</v>
      </c>
      <c r="J77" s="130">
        <f t="shared" si="49"/>
        <v>3278171949</v>
      </c>
      <c r="K77" s="130">
        <f t="shared" si="49"/>
        <v>3240628092</v>
      </c>
      <c r="L77" s="130">
        <f t="shared" si="49"/>
        <v>3017260829</v>
      </c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>
        <f>+Y78</f>
        <v>3358388360</v>
      </c>
      <c r="Z77" s="130">
        <f t="shared" si="50"/>
        <v>3278171949</v>
      </c>
      <c r="AA77" s="130">
        <f t="shared" si="50"/>
        <v>3240628092</v>
      </c>
      <c r="AB77" s="130">
        <f t="shared" si="50"/>
        <v>3017260829</v>
      </c>
      <c r="AC77" s="29"/>
    </row>
    <row r="78" spans="1:29" ht="16.5" thickTop="1" thickBot="1" x14ac:dyDescent="0.3">
      <c r="A78" s="35">
        <v>2</v>
      </c>
      <c r="B78" s="35" t="s">
        <v>155</v>
      </c>
      <c r="C78" s="67" t="s">
        <v>163</v>
      </c>
      <c r="D78" s="37" t="s">
        <v>70</v>
      </c>
      <c r="E78" s="36" t="s">
        <v>70</v>
      </c>
      <c r="F78" s="36" t="s">
        <v>70</v>
      </c>
      <c r="G78" s="35"/>
      <c r="H78" s="66" t="s">
        <v>647</v>
      </c>
      <c r="I78" s="130">
        <f>+I79</f>
        <v>3358388360</v>
      </c>
      <c r="J78" s="130">
        <f t="shared" si="49"/>
        <v>3278171949</v>
      </c>
      <c r="K78" s="130">
        <f t="shared" si="49"/>
        <v>3240628092</v>
      </c>
      <c r="L78" s="130">
        <f t="shared" si="49"/>
        <v>3017260829</v>
      </c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>
        <f>+Y79</f>
        <v>3358388360</v>
      </c>
      <c r="Z78" s="130">
        <f t="shared" si="50"/>
        <v>3278171949</v>
      </c>
      <c r="AA78" s="130">
        <f t="shared" si="50"/>
        <v>3240628092</v>
      </c>
      <c r="AB78" s="130">
        <f t="shared" si="50"/>
        <v>3017260829</v>
      </c>
      <c r="AC78" s="29"/>
    </row>
    <row r="79" spans="1:29" ht="16.5" thickTop="1" thickBot="1" x14ac:dyDescent="0.3">
      <c r="A79" s="35">
        <v>2</v>
      </c>
      <c r="B79" s="35" t="s">
        <v>155</v>
      </c>
      <c r="C79" s="67" t="s">
        <v>163</v>
      </c>
      <c r="D79" s="37" t="s">
        <v>70</v>
      </c>
      <c r="E79" s="36" t="s">
        <v>70</v>
      </c>
      <c r="F79" s="36" t="s">
        <v>70</v>
      </c>
      <c r="G79" s="36" t="s">
        <v>70</v>
      </c>
      <c r="H79" s="66" t="s">
        <v>0</v>
      </c>
      <c r="I79" s="130">
        <v>3358388360</v>
      </c>
      <c r="J79" s="130">
        <v>3278171949</v>
      </c>
      <c r="K79" s="130">
        <v>3240628092</v>
      </c>
      <c r="L79" s="130">
        <v>3017260829</v>
      </c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>
        <f t="shared" ref="Y79:AB79" si="51">+I79+M79+Q79+U79</f>
        <v>3358388360</v>
      </c>
      <c r="Z79" s="130">
        <f t="shared" si="51"/>
        <v>3278171949</v>
      </c>
      <c r="AA79" s="130">
        <f t="shared" si="51"/>
        <v>3240628092</v>
      </c>
      <c r="AB79" s="130">
        <f t="shared" si="51"/>
        <v>3017260829</v>
      </c>
      <c r="AC79" s="29"/>
    </row>
    <row r="80" spans="1:29" ht="16.5" thickTop="1" thickBot="1" x14ac:dyDescent="0.3">
      <c r="A80" s="67">
        <v>2</v>
      </c>
      <c r="B80" s="67" t="s">
        <v>155</v>
      </c>
      <c r="C80" s="67" t="s">
        <v>163</v>
      </c>
      <c r="D80" s="67" t="s">
        <v>81</v>
      </c>
      <c r="E80" s="67"/>
      <c r="F80" s="67"/>
      <c r="G80" s="141"/>
      <c r="H80" s="143" t="s">
        <v>665</v>
      </c>
      <c r="I80" s="140">
        <f>+I81</f>
        <v>511638320</v>
      </c>
      <c r="J80" s="140">
        <f t="shared" ref="J80:L82" si="52">+J81</f>
        <v>501998760</v>
      </c>
      <c r="K80" s="140">
        <f t="shared" si="52"/>
        <v>440851144</v>
      </c>
      <c r="L80" s="140">
        <f t="shared" si="52"/>
        <v>412868159</v>
      </c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>
        <f>+Y81</f>
        <v>511638320</v>
      </c>
      <c r="Z80" s="140">
        <f t="shared" ref="Z80:AB82" si="53">+Z81</f>
        <v>501998760</v>
      </c>
      <c r="AA80" s="140">
        <f t="shared" si="53"/>
        <v>440851144</v>
      </c>
      <c r="AB80" s="140">
        <f t="shared" si="53"/>
        <v>412868159</v>
      </c>
      <c r="AC80" s="29"/>
    </row>
    <row r="81" spans="1:29" ht="16.5" thickTop="1" thickBot="1" x14ac:dyDescent="0.3">
      <c r="A81" s="67">
        <v>2</v>
      </c>
      <c r="B81" s="67" t="s">
        <v>155</v>
      </c>
      <c r="C81" s="67" t="s">
        <v>163</v>
      </c>
      <c r="D81" s="67" t="s">
        <v>81</v>
      </c>
      <c r="E81" s="54">
        <v>1</v>
      </c>
      <c r="F81" s="54"/>
      <c r="G81" s="54"/>
      <c r="H81" s="65" t="s">
        <v>654</v>
      </c>
      <c r="I81" s="130">
        <f>+I82</f>
        <v>511638320</v>
      </c>
      <c r="J81" s="130">
        <f t="shared" si="52"/>
        <v>501998760</v>
      </c>
      <c r="K81" s="130">
        <f t="shared" si="52"/>
        <v>440851144</v>
      </c>
      <c r="L81" s="130">
        <f t="shared" si="52"/>
        <v>412868159</v>
      </c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45">
        <f>+Y82</f>
        <v>511638320</v>
      </c>
      <c r="Z81" s="145">
        <f t="shared" si="53"/>
        <v>501998760</v>
      </c>
      <c r="AA81" s="145">
        <f t="shared" si="53"/>
        <v>440851144</v>
      </c>
      <c r="AB81" s="145">
        <f t="shared" si="53"/>
        <v>412868159</v>
      </c>
      <c r="AC81" s="29"/>
    </row>
    <row r="82" spans="1:29" ht="16.5" thickTop="1" thickBot="1" x14ac:dyDescent="0.3">
      <c r="A82" s="35">
        <v>2</v>
      </c>
      <c r="B82" s="35" t="s">
        <v>155</v>
      </c>
      <c r="C82" s="67" t="s">
        <v>163</v>
      </c>
      <c r="D82" s="37" t="s">
        <v>81</v>
      </c>
      <c r="E82" s="36" t="s">
        <v>70</v>
      </c>
      <c r="F82" s="36" t="s">
        <v>70</v>
      </c>
      <c r="G82" s="35"/>
      <c r="H82" s="66" t="s">
        <v>647</v>
      </c>
      <c r="I82" s="130">
        <f>+I83</f>
        <v>511638320</v>
      </c>
      <c r="J82" s="130">
        <f t="shared" si="52"/>
        <v>501998760</v>
      </c>
      <c r="K82" s="130">
        <f t="shared" si="52"/>
        <v>440851144</v>
      </c>
      <c r="L82" s="130">
        <f t="shared" si="52"/>
        <v>412868159</v>
      </c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>
        <f>+Y83</f>
        <v>511638320</v>
      </c>
      <c r="Z82" s="130">
        <f t="shared" si="53"/>
        <v>501998760</v>
      </c>
      <c r="AA82" s="130">
        <f t="shared" si="53"/>
        <v>440851144</v>
      </c>
      <c r="AB82" s="130">
        <f t="shared" si="53"/>
        <v>412868159</v>
      </c>
      <c r="AC82" s="29"/>
    </row>
    <row r="83" spans="1:29" ht="16.5" thickTop="1" thickBot="1" x14ac:dyDescent="0.3">
      <c r="A83" s="35">
        <v>2</v>
      </c>
      <c r="B83" s="35" t="s">
        <v>155</v>
      </c>
      <c r="C83" s="67" t="s">
        <v>163</v>
      </c>
      <c r="D83" s="37" t="s">
        <v>81</v>
      </c>
      <c r="E83" s="36" t="s">
        <v>70</v>
      </c>
      <c r="F83" s="36" t="s">
        <v>70</v>
      </c>
      <c r="G83" s="36" t="s">
        <v>70</v>
      </c>
      <c r="H83" s="66" t="s">
        <v>0</v>
      </c>
      <c r="I83" s="130">
        <v>511638320</v>
      </c>
      <c r="J83" s="130">
        <v>501998760</v>
      </c>
      <c r="K83" s="130">
        <v>440851144</v>
      </c>
      <c r="L83" s="130">
        <v>412868159</v>
      </c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>
        <f t="shared" ref="Y83:AB83" si="54">+I83+M83+Q83+U83</f>
        <v>511638320</v>
      </c>
      <c r="Z83" s="130">
        <f t="shared" si="54"/>
        <v>501998760</v>
      </c>
      <c r="AA83" s="130">
        <f t="shared" si="54"/>
        <v>440851144</v>
      </c>
      <c r="AB83" s="130">
        <f t="shared" si="54"/>
        <v>412868159</v>
      </c>
      <c r="AC83" s="29"/>
    </row>
    <row r="84" spans="1:29" ht="16.5" thickTop="1" thickBot="1" x14ac:dyDescent="0.3">
      <c r="A84" s="67">
        <v>2</v>
      </c>
      <c r="B84" s="67" t="s">
        <v>155</v>
      </c>
      <c r="C84" s="67" t="s">
        <v>163</v>
      </c>
      <c r="D84" s="67" t="s">
        <v>155</v>
      </c>
      <c r="E84" s="67"/>
      <c r="F84" s="67"/>
      <c r="G84" s="65"/>
      <c r="H84" s="146" t="s">
        <v>666</v>
      </c>
      <c r="I84" s="140">
        <f>+I85</f>
        <v>322445798</v>
      </c>
      <c r="J84" s="140">
        <f t="shared" ref="J84:L86" si="55">+J85</f>
        <v>321180758</v>
      </c>
      <c r="K84" s="140">
        <f t="shared" si="55"/>
        <v>321180758</v>
      </c>
      <c r="L84" s="140">
        <f t="shared" si="55"/>
        <v>302160828</v>
      </c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>
        <f>+Y85</f>
        <v>322445798</v>
      </c>
      <c r="Z84" s="140">
        <f t="shared" ref="Z84:AB86" si="56">+Z85</f>
        <v>321180758</v>
      </c>
      <c r="AA84" s="140">
        <f t="shared" si="56"/>
        <v>321180758</v>
      </c>
      <c r="AB84" s="140">
        <f t="shared" si="56"/>
        <v>302160828</v>
      </c>
      <c r="AC84" s="29"/>
    </row>
    <row r="85" spans="1:29" ht="16.5" thickTop="1" thickBot="1" x14ac:dyDescent="0.3">
      <c r="A85" s="67">
        <v>2</v>
      </c>
      <c r="B85" s="67" t="s">
        <v>155</v>
      </c>
      <c r="C85" s="67" t="s">
        <v>163</v>
      </c>
      <c r="D85" s="67" t="s">
        <v>155</v>
      </c>
      <c r="E85" s="54">
        <v>1</v>
      </c>
      <c r="F85" s="54"/>
      <c r="G85" s="54"/>
      <c r="H85" s="141" t="s">
        <v>654</v>
      </c>
      <c r="I85" s="145">
        <f>+I86</f>
        <v>322445798</v>
      </c>
      <c r="J85" s="145">
        <f t="shared" si="55"/>
        <v>321180758</v>
      </c>
      <c r="K85" s="145">
        <f t="shared" si="55"/>
        <v>321180758</v>
      </c>
      <c r="L85" s="145">
        <f t="shared" si="55"/>
        <v>302160828</v>
      </c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>
        <f>+Y86</f>
        <v>322445798</v>
      </c>
      <c r="Z85" s="145">
        <f t="shared" si="56"/>
        <v>321180758</v>
      </c>
      <c r="AA85" s="145">
        <f t="shared" si="56"/>
        <v>321180758</v>
      </c>
      <c r="AB85" s="145">
        <f t="shared" si="56"/>
        <v>302160828</v>
      </c>
      <c r="AC85" s="29"/>
    </row>
    <row r="86" spans="1:29" ht="16.5" thickTop="1" thickBot="1" x14ac:dyDescent="0.3">
      <c r="A86" s="35">
        <v>2</v>
      </c>
      <c r="B86" s="35" t="s">
        <v>155</v>
      </c>
      <c r="C86" s="67" t="s">
        <v>163</v>
      </c>
      <c r="D86" s="37" t="s">
        <v>155</v>
      </c>
      <c r="E86" s="36" t="s">
        <v>70</v>
      </c>
      <c r="F86" s="36" t="s">
        <v>70</v>
      </c>
      <c r="G86" s="35"/>
      <c r="H86" s="66" t="s">
        <v>647</v>
      </c>
      <c r="I86" s="130">
        <f>+I87</f>
        <v>322445798</v>
      </c>
      <c r="J86" s="130">
        <f t="shared" si="55"/>
        <v>321180758</v>
      </c>
      <c r="K86" s="130">
        <f t="shared" si="55"/>
        <v>321180758</v>
      </c>
      <c r="L86" s="130">
        <f t="shared" si="55"/>
        <v>302160828</v>
      </c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>
        <f>+Y87</f>
        <v>322445798</v>
      </c>
      <c r="Z86" s="130">
        <f t="shared" si="56"/>
        <v>321180758</v>
      </c>
      <c r="AA86" s="130">
        <f t="shared" si="56"/>
        <v>321180758</v>
      </c>
      <c r="AB86" s="130">
        <f t="shared" si="56"/>
        <v>302160828</v>
      </c>
      <c r="AC86" s="29"/>
    </row>
    <row r="87" spans="1:29" ht="16.5" thickTop="1" thickBot="1" x14ac:dyDescent="0.3">
      <c r="A87" s="35">
        <v>2</v>
      </c>
      <c r="B87" s="35" t="s">
        <v>155</v>
      </c>
      <c r="C87" s="67" t="s">
        <v>163</v>
      </c>
      <c r="D87" s="37" t="s">
        <v>155</v>
      </c>
      <c r="E87" s="36" t="s">
        <v>70</v>
      </c>
      <c r="F87" s="36" t="s">
        <v>70</v>
      </c>
      <c r="G87" s="36" t="s">
        <v>70</v>
      </c>
      <c r="H87" s="66" t="s">
        <v>0</v>
      </c>
      <c r="I87" s="130">
        <v>322445798</v>
      </c>
      <c r="J87" s="130">
        <v>321180758</v>
      </c>
      <c r="K87" s="130">
        <v>321180758</v>
      </c>
      <c r="L87" s="130">
        <v>302160828</v>
      </c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>
        <f t="shared" ref="Y87:AB87" si="57">+I87+M87+Q87+U87</f>
        <v>322445798</v>
      </c>
      <c r="Z87" s="130">
        <f t="shared" si="57"/>
        <v>321180758</v>
      </c>
      <c r="AA87" s="130">
        <f t="shared" si="57"/>
        <v>321180758</v>
      </c>
      <c r="AB87" s="130">
        <f t="shared" si="57"/>
        <v>302160828</v>
      </c>
      <c r="AC87" s="29"/>
    </row>
    <row r="88" spans="1:29" ht="16.5" thickTop="1" thickBot="1" x14ac:dyDescent="0.3">
      <c r="A88" s="35"/>
      <c r="B88" s="35"/>
      <c r="C88" s="37"/>
      <c r="D88" s="37"/>
      <c r="E88" s="36"/>
      <c r="F88" s="36"/>
      <c r="G88" s="36"/>
      <c r="H88" s="147" t="s">
        <v>667</v>
      </c>
      <c r="I88" s="140">
        <f>+I75+I66+I57+I48</f>
        <v>7467099757</v>
      </c>
      <c r="J88" s="140">
        <f t="shared" ref="J88:AB88" si="58">+J75+J66+J57+J48</f>
        <v>6946778204</v>
      </c>
      <c r="K88" s="140">
        <f t="shared" si="58"/>
        <v>5642388741</v>
      </c>
      <c r="L88" s="140">
        <f t="shared" si="58"/>
        <v>5260231496</v>
      </c>
      <c r="M88" s="140">
        <f t="shared" si="58"/>
        <v>0</v>
      </c>
      <c r="N88" s="140">
        <f t="shared" si="58"/>
        <v>0</v>
      </c>
      <c r="O88" s="140">
        <f t="shared" si="58"/>
        <v>0</v>
      </c>
      <c r="P88" s="140">
        <f t="shared" si="58"/>
        <v>0</v>
      </c>
      <c r="Q88" s="140">
        <f t="shared" si="58"/>
        <v>0</v>
      </c>
      <c r="R88" s="140">
        <f t="shared" si="58"/>
        <v>0</v>
      </c>
      <c r="S88" s="140">
        <f t="shared" si="58"/>
        <v>0</v>
      </c>
      <c r="T88" s="140">
        <f t="shared" si="58"/>
        <v>0</v>
      </c>
      <c r="U88" s="140">
        <f t="shared" si="58"/>
        <v>0</v>
      </c>
      <c r="V88" s="140">
        <f t="shared" si="58"/>
        <v>0</v>
      </c>
      <c r="W88" s="140">
        <f t="shared" si="58"/>
        <v>0</v>
      </c>
      <c r="X88" s="140">
        <f t="shared" si="58"/>
        <v>0</v>
      </c>
      <c r="Y88" s="140">
        <f t="shared" si="58"/>
        <v>7467099757</v>
      </c>
      <c r="Z88" s="140">
        <f t="shared" si="58"/>
        <v>6946778204</v>
      </c>
      <c r="AA88" s="140">
        <f t="shared" si="58"/>
        <v>5642388741</v>
      </c>
      <c r="AB88" s="140">
        <f t="shared" si="58"/>
        <v>5260231496</v>
      </c>
      <c r="AC88" s="29"/>
    </row>
    <row r="89" spans="1:29" ht="16.5" thickTop="1" thickBot="1" x14ac:dyDescent="0.3">
      <c r="A89" s="35"/>
      <c r="B89" s="35"/>
      <c r="C89" s="37"/>
      <c r="D89" s="37"/>
      <c r="E89" s="36"/>
      <c r="F89" s="36"/>
      <c r="G89" s="36"/>
      <c r="H89" s="148"/>
      <c r="I89" s="149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29"/>
    </row>
    <row r="90" spans="1:29" ht="27.75" thickTop="1" thickBot="1" x14ac:dyDescent="0.3">
      <c r="A90" s="35"/>
      <c r="B90" s="35"/>
      <c r="C90" s="150"/>
      <c r="D90" s="150"/>
      <c r="E90" s="151"/>
      <c r="F90" s="151"/>
      <c r="G90" s="151"/>
      <c r="H90" s="152" t="s">
        <v>668</v>
      </c>
      <c r="I90" s="153">
        <f>+I91+I92+I93</f>
        <v>2512721339</v>
      </c>
      <c r="J90" s="154">
        <f t="shared" ref="J90:L90" si="59">+J91+J92+J93</f>
        <v>2307702545</v>
      </c>
      <c r="K90" s="154">
        <f t="shared" si="59"/>
        <v>1891647666</v>
      </c>
      <c r="L90" s="154">
        <f t="shared" si="59"/>
        <v>1700677084</v>
      </c>
      <c r="M90" s="154">
        <f>+M97</f>
        <v>0</v>
      </c>
      <c r="N90" s="154">
        <f t="shared" ref="N90:X90" si="60">+N97</f>
        <v>0</v>
      </c>
      <c r="O90" s="154">
        <f t="shared" si="60"/>
        <v>0</v>
      </c>
      <c r="P90" s="154">
        <f t="shared" si="60"/>
        <v>0</v>
      </c>
      <c r="Q90" s="154">
        <f t="shared" si="60"/>
        <v>0</v>
      </c>
      <c r="R90" s="154">
        <f t="shared" si="60"/>
        <v>0</v>
      </c>
      <c r="S90" s="154">
        <f t="shared" si="60"/>
        <v>0</v>
      </c>
      <c r="T90" s="154">
        <f t="shared" si="60"/>
        <v>0</v>
      </c>
      <c r="U90" s="154">
        <f t="shared" si="60"/>
        <v>0</v>
      </c>
      <c r="V90" s="154">
        <f t="shared" si="60"/>
        <v>0</v>
      </c>
      <c r="W90" s="154">
        <f t="shared" si="60"/>
        <v>0</v>
      </c>
      <c r="X90" s="154">
        <f t="shared" si="60"/>
        <v>0</v>
      </c>
      <c r="Y90" s="153">
        <f>+Y91+Y92+Y93</f>
        <v>2512721339</v>
      </c>
      <c r="Z90" s="154">
        <f t="shared" ref="Z90:AB90" si="61">+Z91+Z92+Z93</f>
        <v>2307702545</v>
      </c>
      <c r="AA90" s="154">
        <f t="shared" si="61"/>
        <v>1891647666</v>
      </c>
      <c r="AB90" s="154">
        <f t="shared" si="61"/>
        <v>1700677084</v>
      </c>
      <c r="AC90" s="29"/>
    </row>
    <row r="91" spans="1:29" ht="16.5" thickTop="1" thickBot="1" x14ac:dyDescent="0.3">
      <c r="A91" s="35"/>
      <c r="B91" s="35"/>
      <c r="C91" s="37"/>
      <c r="D91" s="37"/>
      <c r="E91" s="36"/>
      <c r="F91" s="36"/>
      <c r="G91" s="36"/>
      <c r="H91" s="155" t="s">
        <v>669</v>
      </c>
      <c r="I91" s="145">
        <v>238926313</v>
      </c>
      <c r="J91" s="156">
        <v>213370135</v>
      </c>
      <c r="K91" s="156">
        <v>74997766</v>
      </c>
      <c r="L91" s="156">
        <v>72683473</v>
      </c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30">
        <f t="shared" ref="Y91:AB93" si="62">+I91+M91+Q91+U91</f>
        <v>238926313</v>
      </c>
      <c r="Z91" s="130">
        <f t="shared" si="62"/>
        <v>213370135</v>
      </c>
      <c r="AA91" s="130">
        <f t="shared" si="62"/>
        <v>74997766</v>
      </c>
      <c r="AB91" s="130">
        <f t="shared" si="62"/>
        <v>72683473</v>
      </c>
      <c r="AC91" s="29"/>
    </row>
    <row r="92" spans="1:29" ht="16.5" thickTop="1" thickBot="1" x14ac:dyDescent="0.3">
      <c r="A92" s="35"/>
      <c r="B92" s="35"/>
      <c r="C92" s="37"/>
      <c r="D92" s="37"/>
      <c r="E92" s="36"/>
      <c r="F92" s="36"/>
      <c r="G92" s="36"/>
      <c r="H92" s="155" t="s">
        <v>670</v>
      </c>
      <c r="I92" s="145">
        <v>239361931</v>
      </c>
      <c r="J92" s="156">
        <v>228348849</v>
      </c>
      <c r="K92" s="156">
        <v>183838183</v>
      </c>
      <c r="L92" s="156">
        <v>165095487</v>
      </c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30">
        <f t="shared" si="62"/>
        <v>239361931</v>
      </c>
      <c r="Z92" s="130">
        <f t="shared" si="62"/>
        <v>228348849</v>
      </c>
      <c r="AA92" s="130">
        <f t="shared" si="62"/>
        <v>183838183</v>
      </c>
      <c r="AB92" s="130">
        <f t="shared" si="62"/>
        <v>165095487</v>
      </c>
      <c r="AC92" s="29"/>
    </row>
    <row r="93" spans="1:29" ht="16.5" thickTop="1" thickBot="1" x14ac:dyDescent="0.3">
      <c r="A93" s="35"/>
      <c r="B93" s="35"/>
      <c r="C93" s="37"/>
      <c r="D93" s="37"/>
      <c r="E93" s="36"/>
      <c r="F93" s="36"/>
      <c r="G93" s="36"/>
      <c r="H93" s="155" t="s">
        <v>671</v>
      </c>
      <c r="I93" s="145">
        <v>2034433095</v>
      </c>
      <c r="J93" s="156">
        <v>1865983561</v>
      </c>
      <c r="K93" s="156">
        <v>1632811717</v>
      </c>
      <c r="L93" s="156">
        <v>1462898124</v>
      </c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30">
        <f t="shared" si="62"/>
        <v>2034433095</v>
      </c>
      <c r="Z93" s="130">
        <f t="shared" si="62"/>
        <v>1865983561</v>
      </c>
      <c r="AA93" s="130">
        <f t="shared" si="62"/>
        <v>1632811717</v>
      </c>
      <c r="AB93" s="130">
        <f t="shared" si="62"/>
        <v>1462898124</v>
      </c>
      <c r="AC93" s="29"/>
    </row>
    <row r="94" spans="1:29" ht="27.75" thickTop="1" thickBot="1" x14ac:dyDescent="0.3">
      <c r="A94" s="35"/>
      <c r="B94" s="35"/>
      <c r="C94" s="150"/>
      <c r="D94" s="150"/>
      <c r="E94" s="151"/>
      <c r="F94" s="151"/>
      <c r="G94" s="151"/>
      <c r="H94" s="152" t="s">
        <v>672</v>
      </c>
      <c r="I94" s="153">
        <f>+I95+I96+I97</f>
        <v>4302333395</v>
      </c>
      <c r="J94" s="154">
        <f t="shared" ref="J94:AB94" si="63">+J95+J96+J97</f>
        <v>3811443040</v>
      </c>
      <c r="K94" s="154">
        <f t="shared" si="63"/>
        <v>1036001473</v>
      </c>
      <c r="L94" s="154">
        <f t="shared" si="63"/>
        <v>652951047</v>
      </c>
      <c r="M94" s="153">
        <f t="shared" si="63"/>
        <v>0</v>
      </c>
      <c r="N94" s="153">
        <f t="shared" si="63"/>
        <v>0</v>
      </c>
      <c r="O94" s="153">
        <f t="shared" si="63"/>
        <v>0</v>
      </c>
      <c r="P94" s="153">
        <f t="shared" si="63"/>
        <v>0</v>
      </c>
      <c r="Q94" s="153">
        <f t="shared" si="63"/>
        <v>0</v>
      </c>
      <c r="R94" s="153">
        <f t="shared" si="63"/>
        <v>0</v>
      </c>
      <c r="S94" s="153">
        <f t="shared" si="63"/>
        <v>0</v>
      </c>
      <c r="T94" s="153">
        <f t="shared" si="63"/>
        <v>0</v>
      </c>
      <c r="U94" s="153">
        <f t="shared" si="63"/>
        <v>0</v>
      </c>
      <c r="V94" s="153">
        <f t="shared" si="63"/>
        <v>0</v>
      </c>
      <c r="W94" s="153">
        <f t="shared" si="63"/>
        <v>0</v>
      </c>
      <c r="X94" s="153">
        <f t="shared" si="63"/>
        <v>0</v>
      </c>
      <c r="Y94" s="153">
        <f t="shared" si="63"/>
        <v>4302333395</v>
      </c>
      <c r="Z94" s="153">
        <f t="shared" si="63"/>
        <v>3811443040</v>
      </c>
      <c r="AA94" s="153">
        <f t="shared" si="63"/>
        <v>1036001473</v>
      </c>
      <c r="AB94" s="153">
        <f t="shared" si="63"/>
        <v>652951047</v>
      </c>
      <c r="AC94" s="29"/>
    </row>
    <row r="95" spans="1:29" ht="16.5" thickTop="1" thickBot="1" x14ac:dyDescent="0.3">
      <c r="A95" s="35"/>
      <c r="B95" s="35"/>
      <c r="C95" s="37"/>
      <c r="D95" s="37"/>
      <c r="E95" s="36"/>
      <c r="F95" s="36"/>
      <c r="G95" s="36"/>
      <c r="H95" s="155" t="s">
        <v>673</v>
      </c>
      <c r="I95" s="145">
        <v>3595767129</v>
      </c>
      <c r="J95" s="156">
        <v>3357427882</v>
      </c>
      <c r="K95" s="156">
        <v>846065192</v>
      </c>
      <c r="L95" s="156">
        <v>495396686</v>
      </c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30">
        <f t="shared" ref="Y95:AB97" si="64">+I95+M95+Q95+U95</f>
        <v>3595767129</v>
      </c>
      <c r="Z95" s="130">
        <f t="shared" si="64"/>
        <v>3357427882</v>
      </c>
      <c r="AA95" s="130">
        <f t="shared" si="64"/>
        <v>846065192</v>
      </c>
      <c r="AB95" s="130">
        <f t="shared" si="64"/>
        <v>495396686</v>
      </c>
      <c r="AC95" s="29"/>
    </row>
    <row r="96" spans="1:29" ht="16.5" thickTop="1" thickBot="1" x14ac:dyDescent="0.3">
      <c r="A96" s="35"/>
      <c r="B96" s="35"/>
      <c r="C96" s="37"/>
      <c r="D96" s="37"/>
      <c r="E96" s="36"/>
      <c r="F96" s="36"/>
      <c r="G96" s="36"/>
      <c r="H96" s="155" t="s">
        <v>674</v>
      </c>
      <c r="I96" s="145">
        <v>305164828</v>
      </c>
      <c r="J96" s="156">
        <v>305162200</v>
      </c>
      <c r="K96" s="156">
        <v>189936281</v>
      </c>
      <c r="L96" s="156">
        <v>157554361</v>
      </c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30">
        <f t="shared" si="64"/>
        <v>305164828</v>
      </c>
      <c r="Z96" s="130">
        <f t="shared" si="64"/>
        <v>305162200</v>
      </c>
      <c r="AA96" s="130">
        <f t="shared" si="64"/>
        <v>189936281</v>
      </c>
      <c r="AB96" s="130">
        <f t="shared" si="64"/>
        <v>157554361</v>
      </c>
      <c r="AC96" s="29"/>
    </row>
    <row r="97" spans="1:29" ht="27" thickTop="1" thickBot="1" x14ac:dyDescent="0.3">
      <c r="A97" s="35"/>
      <c r="B97" s="35"/>
      <c r="C97" s="37"/>
      <c r="D97" s="37"/>
      <c r="E97" s="36"/>
      <c r="F97" s="36"/>
      <c r="G97" s="36"/>
      <c r="H97" s="155" t="s">
        <v>675</v>
      </c>
      <c r="I97" s="145">
        <f>401650317-248879</f>
        <v>401401438</v>
      </c>
      <c r="J97" s="156">
        <v>148852958</v>
      </c>
      <c r="K97" s="156">
        <v>0</v>
      </c>
      <c r="L97" s="156">
        <v>0</v>
      </c>
      <c r="M97" s="156">
        <v>0</v>
      </c>
      <c r="N97" s="156">
        <v>0</v>
      </c>
      <c r="O97" s="156">
        <v>0</v>
      </c>
      <c r="P97" s="156">
        <v>0</v>
      </c>
      <c r="Q97" s="156">
        <v>0</v>
      </c>
      <c r="R97" s="156">
        <v>0</v>
      </c>
      <c r="S97" s="156">
        <v>0</v>
      </c>
      <c r="T97" s="156">
        <v>0</v>
      </c>
      <c r="U97" s="156">
        <v>0</v>
      </c>
      <c r="V97" s="156">
        <v>0</v>
      </c>
      <c r="W97" s="156">
        <v>0</v>
      </c>
      <c r="X97" s="156">
        <v>0</v>
      </c>
      <c r="Y97" s="130">
        <f t="shared" si="64"/>
        <v>401401438</v>
      </c>
      <c r="Z97" s="130">
        <f t="shared" si="64"/>
        <v>148852958</v>
      </c>
      <c r="AA97" s="130">
        <f t="shared" si="64"/>
        <v>0</v>
      </c>
      <c r="AB97" s="130">
        <f t="shared" si="64"/>
        <v>0</v>
      </c>
      <c r="AC97" s="29"/>
    </row>
    <row r="98" spans="1:29" ht="16.5" thickTop="1" thickBot="1" x14ac:dyDescent="0.3">
      <c r="A98" s="35"/>
      <c r="B98" s="35"/>
      <c r="C98" s="150"/>
      <c r="D98" s="150"/>
      <c r="E98" s="151"/>
      <c r="F98" s="151"/>
      <c r="G98" s="151"/>
      <c r="H98" s="158" t="s">
        <v>676</v>
      </c>
      <c r="I98" s="159">
        <f>+I99+I100</f>
        <v>11186313734</v>
      </c>
      <c r="J98" s="160">
        <f t="shared" ref="J98:AB98" si="65">+J99+J100</f>
        <v>10761442956</v>
      </c>
      <c r="K98" s="160">
        <f t="shared" si="65"/>
        <v>6044068767</v>
      </c>
      <c r="L98" s="160">
        <f t="shared" si="65"/>
        <v>5913640618</v>
      </c>
      <c r="M98" s="160">
        <f t="shared" si="65"/>
        <v>0</v>
      </c>
      <c r="N98" s="160">
        <f t="shared" si="65"/>
        <v>0</v>
      </c>
      <c r="O98" s="160">
        <f t="shared" si="65"/>
        <v>0</v>
      </c>
      <c r="P98" s="160">
        <f t="shared" si="65"/>
        <v>0</v>
      </c>
      <c r="Q98" s="160">
        <f t="shared" si="65"/>
        <v>0</v>
      </c>
      <c r="R98" s="160">
        <f t="shared" si="65"/>
        <v>0</v>
      </c>
      <c r="S98" s="160">
        <f t="shared" si="65"/>
        <v>0</v>
      </c>
      <c r="T98" s="160">
        <f t="shared" si="65"/>
        <v>0</v>
      </c>
      <c r="U98" s="160">
        <f t="shared" si="65"/>
        <v>0</v>
      </c>
      <c r="V98" s="160">
        <f t="shared" si="65"/>
        <v>0</v>
      </c>
      <c r="W98" s="160">
        <f t="shared" si="65"/>
        <v>0</v>
      </c>
      <c r="X98" s="160">
        <f t="shared" si="65"/>
        <v>0</v>
      </c>
      <c r="Y98" s="160">
        <f t="shared" si="65"/>
        <v>11186313734</v>
      </c>
      <c r="Z98" s="160">
        <f t="shared" si="65"/>
        <v>10761442956</v>
      </c>
      <c r="AA98" s="160">
        <f t="shared" si="65"/>
        <v>6044068767</v>
      </c>
      <c r="AB98" s="160">
        <f t="shared" si="65"/>
        <v>5913640618</v>
      </c>
      <c r="AC98" s="29"/>
    </row>
    <row r="99" spans="1:29" ht="16.5" thickTop="1" thickBot="1" x14ac:dyDescent="0.3">
      <c r="A99" s="35"/>
      <c r="B99" s="35"/>
      <c r="C99" s="37"/>
      <c r="D99" s="37"/>
      <c r="E99" s="36"/>
      <c r="F99" s="36"/>
      <c r="G99" s="36"/>
      <c r="H99" s="155" t="s">
        <v>677</v>
      </c>
      <c r="I99" s="145">
        <v>8734858793</v>
      </c>
      <c r="J99" s="156">
        <v>8477699898</v>
      </c>
      <c r="K99" s="156">
        <v>5569471579</v>
      </c>
      <c r="L99" s="156">
        <v>5481767212</v>
      </c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30">
        <f t="shared" ref="Y99:AB100" si="66">+I99+M99+Q99+U99</f>
        <v>8734858793</v>
      </c>
      <c r="Z99" s="130">
        <f t="shared" si="66"/>
        <v>8477699898</v>
      </c>
      <c r="AA99" s="130">
        <f t="shared" si="66"/>
        <v>5569471579</v>
      </c>
      <c r="AB99" s="130">
        <f t="shared" si="66"/>
        <v>5481767212</v>
      </c>
      <c r="AC99" s="29"/>
    </row>
    <row r="100" spans="1:29" ht="16.5" thickTop="1" thickBot="1" x14ac:dyDescent="0.3">
      <c r="A100" s="35"/>
      <c r="B100" s="35"/>
      <c r="C100" s="37"/>
      <c r="D100" s="37"/>
      <c r="E100" s="36"/>
      <c r="F100" s="36"/>
      <c r="G100" s="36"/>
      <c r="H100" s="155" t="s">
        <v>678</v>
      </c>
      <c r="I100" s="145">
        <v>2451454941</v>
      </c>
      <c r="J100" s="156">
        <v>2283743058</v>
      </c>
      <c r="K100" s="156">
        <v>474597188</v>
      </c>
      <c r="L100" s="156">
        <v>431873406</v>
      </c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30">
        <f t="shared" si="66"/>
        <v>2451454941</v>
      </c>
      <c r="Z100" s="130">
        <f t="shared" si="66"/>
        <v>2283743058</v>
      </c>
      <c r="AA100" s="130">
        <f t="shared" si="66"/>
        <v>474597188</v>
      </c>
      <c r="AB100" s="130">
        <f t="shared" si="66"/>
        <v>431873406</v>
      </c>
      <c r="AC100" s="29"/>
    </row>
    <row r="101" spans="1:29" ht="16.5" thickTop="1" thickBot="1" x14ac:dyDescent="0.3">
      <c r="A101" s="35"/>
      <c r="B101" s="35"/>
      <c r="C101" s="37"/>
      <c r="D101" s="37"/>
      <c r="E101" s="36"/>
      <c r="F101" s="36"/>
      <c r="G101" s="36"/>
      <c r="H101" s="158" t="s">
        <v>679</v>
      </c>
      <c r="I101" s="159">
        <f>+I102</f>
        <v>136014924</v>
      </c>
      <c r="J101" s="160">
        <f t="shared" ref="J101:AB101" si="67">+J102</f>
        <v>127243798</v>
      </c>
      <c r="K101" s="160">
        <f t="shared" si="67"/>
        <v>85360076</v>
      </c>
      <c r="L101" s="160">
        <f t="shared" si="67"/>
        <v>67534110</v>
      </c>
      <c r="M101" s="160">
        <f t="shared" si="67"/>
        <v>0</v>
      </c>
      <c r="N101" s="160">
        <f t="shared" si="67"/>
        <v>0</v>
      </c>
      <c r="O101" s="160">
        <f t="shared" si="67"/>
        <v>0</v>
      </c>
      <c r="P101" s="160">
        <f t="shared" si="67"/>
        <v>0</v>
      </c>
      <c r="Q101" s="160">
        <f t="shared" si="67"/>
        <v>0</v>
      </c>
      <c r="R101" s="160">
        <f t="shared" si="67"/>
        <v>0</v>
      </c>
      <c r="S101" s="160">
        <f t="shared" si="67"/>
        <v>0</v>
      </c>
      <c r="T101" s="160">
        <f t="shared" si="67"/>
        <v>0</v>
      </c>
      <c r="U101" s="160">
        <f t="shared" si="67"/>
        <v>0</v>
      </c>
      <c r="V101" s="160">
        <f t="shared" si="67"/>
        <v>0</v>
      </c>
      <c r="W101" s="160">
        <f t="shared" si="67"/>
        <v>0</v>
      </c>
      <c r="X101" s="160">
        <f t="shared" si="67"/>
        <v>0</v>
      </c>
      <c r="Y101" s="160">
        <f t="shared" si="67"/>
        <v>136014924</v>
      </c>
      <c r="Z101" s="160">
        <f t="shared" si="67"/>
        <v>127243798</v>
      </c>
      <c r="AA101" s="160">
        <f t="shared" si="67"/>
        <v>85360076</v>
      </c>
      <c r="AB101" s="160">
        <f t="shared" si="67"/>
        <v>67534110</v>
      </c>
      <c r="AC101" s="29"/>
    </row>
    <row r="102" spans="1:29" ht="16.5" thickTop="1" thickBot="1" x14ac:dyDescent="0.3">
      <c r="A102" s="35"/>
      <c r="B102" s="35"/>
      <c r="C102" s="37"/>
      <c r="D102" s="37"/>
      <c r="E102" s="36"/>
      <c r="F102" s="36"/>
      <c r="G102" s="36"/>
      <c r="H102" s="155" t="s">
        <v>680</v>
      </c>
      <c r="I102" s="145">
        <v>136014924</v>
      </c>
      <c r="J102" s="156">
        <v>127243798</v>
      </c>
      <c r="K102" s="156">
        <v>85360076</v>
      </c>
      <c r="L102" s="156">
        <v>67534110</v>
      </c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30">
        <f t="shared" ref="Y102:AB102" si="68">+I102+M102+Q102+U102</f>
        <v>136014924</v>
      </c>
      <c r="Z102" s="130">
        <f t="shared" si="68"/>
        <v>127243798</v>
      </c>
      <c r="AA102" s="130">
        <f t="shared" si="68"/>
        <v>85360076</v>
      </c>
      <c r="AB102" s="130">
        <f t="shared" si="68"/>
        <v>67534110</v>
      </c>
      <c r="AC102" s="29"/>
    </row>
    <row r="103" spans="1:29" ht="16.5" thickTop="1" thickBot="1" x14ac:dyDescent="0.3">
      <c r="A103" s="35"/>
      <c r="B103" s="35"/>
      <c r="C103" s="150"/>
      <c r="D103" s="150"/>
      <c r="E103" s="151"/>
      <c r="F103" s="151"/>
      <c r="G103" s="151"/>
      <c r="H103" s="161" t="s">
        <v>681</v>
      </c>
      <c r="I103" s="159">
        <f>+I104+I105+I106+I107</f>
        <v>6077070390</v>
      </c>
      <c r="J103" s="160">
        <f t="shared" ref="J103:AB103" si="69">+J104+J105+J106+J107</f>
        <v>5986335070</v>
      </c>
      <c r="K103" s="160">
        <f t="shared" si="69"/>
        <v>2430245778</v>
      </c>
      <c r="L103" s="160">
        <f t="shared" si="69"/>
        <v>2268090037</v>
      </c>
      <c r="M103" s="160">
        <f t="shared" si="69"/>
        <v>0</v>
      </c>
      <c r="N103" s="160">
        <f t="shared" si="69"/>
        <v>0</v>
      </c>
      <c r="O103" s="160">
        <f t="shared" si="69"/>
        <v>0</v>
      </c>
      <c r="P103" s="160">
        <f t="shared" si="69"/>
        <v>0</v>
      </c>
      <c r="Q103" s="160">
        <f t="shared" si="69"/>
        <v>0</v>
      </c>
      <c r="R103" s="160">
        <f t="shared" si="69"/>
        <v>0</v>
      </c>
      <c r="S103" s="160">
        <f t="shared" si="69"/>
        <v>0</v>
      </c>
      <c r="T103" s="160">
        <f t="shared" si="69"/>
        <v>0</v>
      </c>
      <c r="U103" s="160">
        <f t="shared" si="69"/>
        <v>0</v>
      </c>
      <c r="V103" s="160">
        <f t="shared" si="69"/>
        <v>0</v>
      </c>
      <c r="W103" s="160">
        <f t="shared" si="69"/>
        <v>0</v>
      </c>
      <c r="X103" s="160">
        <f t="shared" si="69"/>
        <v>0</v>
      </c>
      <c r="Y103" s="160">
        <f t="shared" si="69"/>
        <v>6077070390</v>
      </c>
      <c r="Z103" s="160">
        <f t="shared" si="69"/>
        <v>5986335070</v>
      </c>
      <c r="AA103" s="160">
        <f t="shared" si="69"/>
        <v>2430245778</v>
      </c>
      <c r="AB103" s="160">
        <f t="shared" si="69"/>
        <v>2268090037</v>
      </c>
      <c r="AC103" s="29"/>
    </row>
    <row r="104" spans="1:29" ht="16.5" thickTop="1" thickBot="1" x14ac:dyDescent="0.3">
      <c r="A104" s="35"/>
      <c r="B104" s="35"/>
      <c r="C104" s="37"/>
      <c r="D104" s="37"/>
      <c r="E104" s="36"/>
      <c r="F104" s="36"/>
      <c r="G104" s="36"/>
      <c r="H104" s="155" t="s">
        <v>682</v>
      </c>
      <c r="I104" s="145">
        <v>87404390</v>
      </c>
      <c r="J104" s="156">
        <v>80565478</v>
      </c>
      <c r="K104" s="156">
        <v>80565478</v>
      </c>
      <c r="L104" s="156">
        <v>80310550</v>
      </c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30">
        <f t="shared" ref="Y104:AB107" si="70">+I104+M104+Q104+U104</f>
        <v>87404390</v>
      </c>
      <c r="Z104" s="130">
        <f t="shared" si="70"/>
        <v>80565478</v>
      </c>
      <c r="AA104" s="130">
        <f t="shared" si="70"/>
        <v>80565478</v>
      </c>
      <c r="AB104" s="130">
        <f t="shared" si="70"/>
        <v>80310550</v>
      </c>
      <c r="AC104" s="29"/>
    </row>
    <row r="105" spans="1:29" ht="16.5" thickTop="1" thickBot="1" x14ac:dyDescent="0.3">
      <c r="A105" s="35"/>
      <c r="B105" s="35"/>
      <c r="C105" s="37"/>
      <c r="D105" s="37"/>
      <c r="E105" s="36"/>
      <c r="F105" s="36"/>
      <c r="G105" s="36"/>
      <c r="H105" s="155" t="s">
        <v>683</v>
      </c>
      <c r="I105" s="145">
        <v>1732999900</v>
      </c>
      <c r="J105" s="156">
        <v>1653213167</v>
      </c>
      <c r="K105" s="156">
        <v>671266181</v>
      </c>
      <c r="L105" s="156">
        <v>518247186</v>
      </c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30">
        <f t="shared" si="70"/>
        <v>1732999900</v>
      </c>
      <c r="Z105" s="130">
        <f t="shared" si="70"/>
        <v>1653213167</v>
      </c>
      <c r="AA105" s="130">
        <f t="shared" si="70"/>
        <v>671266181</v>
      </c>
      <c r="AB105" s="130">
        <f t="shared" si="70"/>
        <v>518247186</v>
      </c>
      <c r="AC105" s="29"/>
    </row>
    <row r="106" spans="1:29" ht="16.5" thickTop="1" thickBot="1" x14ac:dyDescent="0.3">
      <c r="A106" s="35"/>
      <c r="B106" s="35"/>
      <c r="C106" s="37"/>
      <c r="D106" s="37"/>
      <c r="E106" s="36"/>
      <c r="F106" s="36"/>
      <c r="G106" s="36"/>
      <c r="H106" s="155" t="s">
        <v>684</v>
      </c>
      <c r="I106" s="145">
        <v>330000000</v>
      </c>
      <c r="J106" s="156">
        <v>325890325</v>
      </c>
      <c r="K106" s="156">
        <v>188460278</v>
      </c>
      <c r="L106" s="156">
        <v>185514531</v>
      </c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30">
        <f t="shared" si="70"/>
        <v>330000000</v>
      </c>
      <c r="Z106" s="130">
        <f t="shared" si="70"/>
        <v>325890325</v>
      </c>
      <c r="AA106" s="130">
        <f t="shared" si="70"/>
        <v>188460278</v>
      </c>
      <c r="AB106" s="130">
        <f t="shared" si="70"/>
        <v>185514531</v>
      </c>
      <c r="AC106" s="29"/>
    </row>
    <row r="107" spans="1:29" ht="27" thickTop="1" thickBot="1" x14ac:dyDescent="0.3">
      <c r="A107" s="35"/>
      <c r="B107" s="35"/>
      <c r="C107" s="37"/>
      <c r="D107" s="37"/>
      <c r="E107" s="36"/>
      <c r="F107" s="36"/>
      <c r="G107" s="36"/>
      <c r="H107" s="155" t="s">
        <v>685</v>
      </c>
      <c r="I107" s="145">
        <v>3926666100</v>
      </c>
      <c r="J107" s="156">
        <v>3926666100</v>
      </c>
      <c r="K107" s="156">
        <v>1489953841</v>
      </c>
      <c r="L107" s="156">
        <v>1484017770</v>
      </c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30">
        <f t="shared" si="70"/>
        <v>3926666100</v>
      </c>
      <c r="Z107" s="130">
        <f t="shared" si="70"/>
        <v>3926666100</v>
      </c>
      <c r="AA107" s="130">
        <f t="shared" si="70"/>
        <v>1489953841</v>
      </c>
      <c r="AB107" s="130">
        <f t="shared" si="70"/>
        <v>1484017770</v>
      </c>
      <c r="AC107" s="29"/>
    </row>
    <row r="108" spans="1:29" ht="16.5" thickTop="1" thickBot="1" x14ac:dyDescent="0.3">
      <c r="A108" s="35"/>
      <c r="B108" s="35"/>
      <c r="C108" s="150"/>
      <c r="D108" s="150"/>
      <c r="E108" s="151"/>
      <c r="F108" s="151"/>
      <c r="G108" s="151"/>
      <c r="H108" s="162" t="s">
        <v>686</v>
      </c>
      <c r="I108" s="159">
        <f>+I109</f>
        <v>380660685</v>
      </c>
      <c r="J108" s="160">
        <f t="shared" ref="J108:AB108" si="71">+J109</f>
        <v>377577512</v>
      </c>
      <c r="K108" s="160">
        <f t="shared" si="71"/>
        <v>190944256</v>
      </c>
      <c r="L108" s="160">
        <f t="shared" si="71"/>
        <v>169589389</v>
      </c>
      <c r="M108" s="160">
        <f t="shared" si="71"/>
        <v>0</v>
      </c>
      <c r="N108" s="160">
        <f t="shared" si="71"/>
        <v>0</v>
      </c>
      <c r="O108" s="160">
        <f t="shared" si="71"/>
        <v>0</v>
      </c>
      <c r="P108" s="160">
        <f t="shared" si="71"/>
        <v>0</v>
      </c>
      <c r="Q108" s="160">
        <f t="shared" si="71"/>
        <v>0</v>
      </c>
      <c r="R108" s="160">
        <f t="shared" si="71"/>
        <v>0</v>
      </c>
      <c r="S108" s="160">
        <f t="shared" si="71"/>
        <v>0</v>
      </c>
      <c r="T108" s="160">
        <f t="shared" si="71"/>
        <v>0</v>
      </c>
      <c r="U108" s="160">
        <f t="shared" si="71"/>
        <v>0</v>
      </c>
      <c r="V108" s="160">
        <f t="shared" si="71"/>
        <v>0</v>
      </c>
      <c r="W108" s="160">
        <f t="shared" si="71"/>
        <v>0</v>
      </c>
      <c r="X108" s="160">
        <f t="shared" si="71"/>
        <v>0</v>
      </c>
      <c r="Y108" s="160">
        <f t="shared" si="71"/>
        <v>380660685</v>
      </c>
      <c r="Z108" s="160">
        <f t="shared" si="71"/>
        <v>377577512</v>
      </c>
      <c r="AA108" s="160">
        <f t="shared" si="71"/>
        <v>190944256</v>
      </c>
      <c r="AB108" s="160">
        <f t="shared" si="71"/>
        <v>169589389</v>
      </c>
      <c r="AC108" s="29"/>
    </row>
    <row r="109" spans="1:29" ht="16.5" thickTop="1" thickBot="1" x14ac:dyDescent="0.3">
      <c r="A109" s="35"/>
      <c r="B109" s="35"/>
      <c r="C109" s="37"/>
      <c r="D109" s="37"/>
      <c r="E109" s="36"/>
      <c r="F109" s="36"/>
      <c r="G109" s="36"/>
      <c r="H109" s="155" t="s">
        <v>687</v>
      </c>
      <c r="I109" s="145">
        <v>380660685</v>
      </c>
      <c r="J109" s="156">
        <v>377577512</v>
      </c>
      <c r="K109" s="156">
        <v>190944256</v>
      </c>
      <c r="L109" s="156">
        <v>169589389</v>
      </c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30">
        <f t="shared" ref="Y109:AB109" si="72">+I109+M109+Q109+U109</f>
        <v>380660685</v>
      </c>
      <c r="Z109" s="130">
        <f t="shared" si="72"/>
        <v>377577512</v>
      </c>
      <c r="AA109" s="130">
        <f t="shared" si="72"/>
        <v>190944256</v>
      </c>
      <c r="AB109" s="130">
        <f t="shared" si="72"/>
        <v>169589389</v>
      </c>
      <c r="AC109" s="29"/>
    </row>
    <row r="110" spans="1:29" ht="16.5" thickTop="1" thickBot="1" x14ac:dyDescent="0.3">
      <c r="A110" s="35"/>
      <c r="B110" s="35"/>
      <c r="C110" s="150"/>
      <c r="D110" s="150"/>
      <c r="E110" s="151"/>
      <c r="F110" s="151"/>
      <c r="G110" s="151"/>
      <c r="H110" s="163" t="s">
        <v>688</v>
      </c>
      <c r="I110" s="159">
        <f>+I111</f>
        <v>771692505</v>
      </c>
      <c r="J110" s="160">
        <f t="shared" ref="J110:AB110" si="73">+J111</f>
        <v>695861694</v>
      </c>
      <c r="K110" s="160">
        <f t="shared" si="73"/>
        <v>383241830</v>
      </c>
      <c r="L110" s="160">
        <f t="shared" si="73"/>
        <v>135880067</v>
      </c>
      <c r="M110" s="160">
        <f t="shared" si="73"/>
        <v>0</v>
      </c>
      <c r="N110" s="160">
        <f t="shared" si="73"/>
        <v>0</v>
      </c>
      <c r="O110" s="160">
        <f t="shared" si="73"/>
        <v>0</v>
      </c>
      <c r="P110" s="160">
        <f t="shared" si="73"/>
        <v>0</v>
      </c>
      <c r="Q110" s="160">
        <f t="shared" si="73"/>
        <v>0</v>
      </c>
      <c r="R110" s="160">
        <f t="shared" si="73"/>
        <v>0</v>
      </c>
      <c r="S110" s="160">
        <f t="shared" si="73"/>
        <v>0</v>
      </c>
      <c r="T110" s="160">
        <f t="shared" si="73"/>
        <v>0</v>
      </c>
      <c r="U110" s="160">
        <f t="shared" si="73"/>
        <v>0</v>
      </c>
      <c r="V110" s="160">
        <f t="shared" si="73"/>
        <v>0</v>
      </c>
      <c r="W110" s="160">
        <f t="shared" si="73"/>
        <v>0</v>
      </c>
      <c r="X110" s="160">
        <f t="shared" si="73"/>
        <v>0</v>
      </c>
      <c r="Y110" s="160">
        <f t="shared" si="73"/>
        <v>771692505</v>
      </c>
      <c r="Z110" s="160">
        <f t="shared" si="73"/>
        <v>695861694</v>
      </c>
      <c r="AA110" s="160">
        <f t="shared" si="73"/>
        <v>383241830</v>
      </c>
      <c r="AB110" s="160">
        <f t="shared" si="73"/>
        <v>135880067</v>
      </c>
      <c r="AC110" s="29"/>
    </row>
    <row r="111" spans="1:29" ht="16.5" thickTop="1" thickBot="1" x14ac:dyDescent="0.3">
      <c r="A111" s="35"/>
      <c r="B111" s="35"/>
      <c r="C111" s="37"/>
      <c r="D111" s="37"/>
      <c r="E111" s="36"/>
      <c r="F111" s="36"/>
      <c r="G111" s="36"/>
      <c r="H111" s="164" t="s">
        <v>689</v>
      </c>
      <c r="I111" s="145">
        <v>771692505</v>
      </c>
      <c r="J111" s="156">
        <v>695861694</v>
      </c>
      <c r="K111" s="156">
        <v>383241830</v>
      </c>
      <c r="L111" s="156">
        <v>135880067</v>
      </c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30">
        <f t="shared" ref="Y111:AB111" si="74">+I111+M111+Q111+U111</f>
        <v>771692505</v>
      </c>
      <c r="Z111" s="130">
        <f t="shared" si="74"/>
        <v>695861694</v>
      </c>
      <c r="AA111" s="130">
        <f t="shared" si="74"/>
        <v>383241830</v>
      </c>
      <c r="AB111" s="130">
        <f t="shared" si="74"/>
        <v>135880067</v>
      </c>
      <c r="AC111" s="29"/>
    </row>
    <row r="112" spans="1:29" ht="27" thickTop="1" thickBot="1" x14ac:dyDescent="0.3">
      <c r="A112" s="35"/>
      <c r="B112" s="35"/>
      <c r="C112" s="150"/>
      <c r="D112" s="150"/>
      <c r="E112" s="151"/>
      <c r="F112" s="151"/>
      <c r="G112" s="151"/>
      <c r="H112" s="165" t="s">
        <v>690</v>
      </c>
      <c r="I112" s="166">
        <f>+I113</f>
        <v>2137832877</v>
      </c>
      <c r="J112" s="167">
        <f t="shared" ref="J112:AB112" si="75">+J113</f>
        <v>2112660945</v>
      </c>
      <c r="K112" s="167">
        <f t="shared" si="75"/>
        <v>909505617</v>
      </c>
      <c r="L112" s="167">
        <f t="shared" si="75"/>
        <v>885578496</v>
      </c>
      <c r="M112" s="167">
        <f t="shared" si="75"/>
        <v>0</v>
      </c>
      <c r="N112" s="167">
        <f t="shared" si="75"/>
        <v>0</v>
      </c>
      <c r="O112" s="167">
        <f t="shared" si="75"/>
        <v>0</v>
      </c>
      <c r="P112" s="167">
        <f t="shared" si="75"/>
        <v>0</v>
      </c>
      <c r="Q112" s="167">
        <f t="shared" si="75"/>
        <v>0</v>
      </c>
      <c r="R112" s="167">
        <f t="shared" si="75"/>
        <v>0</v>
      </c>
      <c r="S112" s="167">
        <f t="shared" si="75"/>
        <v>0</v>
      </c>
      <c r="T112" s="167">
        <f t="shared" si="75"/>
        <v>0</v>
      </c>
      <c r="U112" s="167">
        <f t="shared" si="75"/>
        <v>0</v>
      </c>
      <c r="V112" s="167">
        <f t="shared" si="75"/>
        <v>0</v>
      </c>
      <c r="W112" s="167">
        <f t="shared" si="75"/>
        <v>0</v>
      </c>
      <c r="X112" s="167">
        <f t="shared" si="75"/>
        <v>0</v>
      </c>
      <c r="Y112" s="167">
        <f t="shared" si="75"/>
        <v>2137832877</v>
      </c>
      <c r="Z112" s="167">
        <f t="shared" si="75"/>
        <v>2112660945</v>
      </c>
      <c r="AA112" s="167">
        <f t="shared" si="75"/>
        <v>909505617</v>
      </c>
      <c r="AB112" s="167">
        <f t="shared" si="75"/>
        <v>885578496</v>
      </c>
      <c r="AC112" s="29"/>
    </row>
    <row r="113" spans="1:29" ht="16.5" thickTop="1" thickBot="1" x14ac:dyDescent="0.3">
      <c r="A113" s="35"/>
      <c r="B113" s="35"/>
      <c r="C113" s="37"/>
      <c r="D113" s="37"/>
      <c r="E113" s="36"/>
      <c r="F113" s="36"/>
      <c r="G113" s="36"/>
      <c r="H113" s="155" t="s">
        <v>691</v>
      </c>
      <c r="I113" s="145">
        <v>2137832877</v>
      </c>
      <c r="J113" s="156">
        <v>2112660945</v>
      </c>
      <c r="K113" s="156">
        <v>909505617</v>
      </c>
      <c r="L113" s="156">
        <v>885578496</v>
      </c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30">
        <f t="shared" ref="Y113:AB113" si="76">+I113+M113+Q113+U113</f>
        <v>2137832877</v>
      </c>
      <c r="Z113" s="130">
        <f t="shared" si="76"/>
        <v>2112660945</v>
      </c>
      <c r="AA113" s="130">
        <f t="shared" si="76"/>
        <v>909505617</v>
      </c>
      <c r="AB113" s="130">
        <f t="shared" si="76"/>
        <v>885578496</v>
      </c>
      <c r="AC113" s="29"/>
    </row>
    <row r="114" spans="1:29" ht="16.5" thickTop="1" thickBot="1" x14ac:dyDescent="0.3">
      <c r="A114" s="35"/>
      <c r="B114" s="35"/>
      <c r="C114" s="37"/>
      <c r="D114" s="37"/>
      <c r="E114" s="36"/>
      <c r="F114" s="36"/>
      <c r="G114" s="36"/>
      <c r="H114" s="168"/>
      <c r="I114" s="130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29"/>
    </row>
    <row r="115" spans="1:29" ht="16.5" thickTop="1" thickBot="1" x14ac:dyDescent="0.3">
      <c r="A115" s="35"/>
      <c r="B115" s="35"/>
      <c r="C115" s="150"/>
      <c r="D115" s="150"/>
      <c r="E115" s="151"/>
      <c r="F115" s="151"/>
      <c r="G115" s="151"/>
      <c r="H115" s="169" t="s">
        <v>692</v>
      </c>
      <c r="I115" s="159">
        <f>+I112+I108+I103+I101+I98+I94+I90+I110</f>
        <v>27504639849</v>
      </c>
      <c r="J115" s="160">
        <f>+J112+J108+J103+J101+J98+J94+J90+J110</f>
        <v>26180267560</v>
      </c>
      <c r="K115" s="160">
        <f t="shared" ref="K115:AB115" si="77">+K112+K108+K103+K101+K98+K94+K90+K110</f>
        <v>12971015463</v>
      </c>
      <c r="L115" s="160">
        <f t="shared" si="77"/>
        <v>11793940848</v>
      </c>
      <c r="M115" s="160">
        <f t="shared" si="77"/>
        <v>0</v>
      </c>
      <c r="N115" s="160">
        <f t="shared" si="77"/>
        <v>0</v>
      </c>
      <c r="O115" s="160">
        <f t="shared" si="77"/>
        <v>0</v>
      </c>
      <c r="P115" s="160">
        <f t="shared" si="77"/>
        <v>0</v>
      </c>
      <c r="Q115" s="160">
        <f t="shared" si="77"/>
        <v>0</v>
      </c>
      <c r="R115" s="160">
        <f t="shared" si="77"/>
        <v>0</v>
      </c>
      <c r="S115" s="160">
        <f t="shared" si="77"/>
        <v>0</v>
      </c>
      <c r="T115" s="160">
        <f t="shared" si="77"/>
        <v>0</v>
      </c>
      <c r="U115" s="160">
        <f t="shared" si="77"/>
        <v>0</v>
      </c>
      <c r="V115" s="160">
        <f t="shared" si="77"/>
        <v>0</v>
      </c>
      <c r="W115" s="160">
        <f t="shared" si="77"/>
        <v>0</v>
      </c>
      <c r="X115" s="160">
        <f t="shared" si="77"/>
        <v>0</v>
      </c>
      <c r="Y115" s="160">
        <f>+Y112+Y108+Y103+Y101+Y98+Y94+Y90+Y110</f>
        <v>27504639849</v>
      </c>
      <c r="Z115" s="160">
        <f t="shared" si="77"/>
        <v>26180267560</v>
      </c>
      <c r="AA115" s="160">
        <f t="shared" si="77"/>
        <v>12971015463</v>
      </c>
      <c r="AB115" s="160">
        <f t="shared" si="77"/>
        <v>11793940848</v>
      </c>
      <c r="AC115" s="29"/>
    </row>
    <row r="116" spans="1:29" ht="16.5" thickTop="1" thickBot="1" x14ac:dyDescent="0.3">
      <c r="A116" s="35"/>
      <c r="B116" s="35"/>
      <c r="C116" s="37"/>
      <c r="D116" s="37"/>
      <c r="E116" s="36"/>
      <c r="F116" s="36"/>
      <c r="G116" s="36"/>
      <c r="H116" s="170"/>
      <c r="I116" s="130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29"/>
    </row>
    <row r="117" spans="1:29" ht="16.5" thickTop="1" thickBot="1" x14ac:dyDescent="0.3">
      <c r="A117" s="35"/>
      <c r="B117" s="35"/>
      <c r="C117" s="150"/>
      <c r="D117" s="150"/>
      <c r="E117" s="151"/>
      <c r="F117" s="151"/>
      <c r="G117" s="151"/>
      <c r="H117" s="169" t="s">
        <v>693</v>
      </c>
      <c r="I117" s="159">
        <f>+I115+I88</f>
        <v>34971739606</v>
      </c>
      <c r="J117" s="159">
        <f t="shared" ref="J117:L117" si="78">+J115+J88</f>
        <v>33127045764</v>
      </c>
      <c r="K117" s="159">
        <f t="shared" si="78"/>
        <v>18613404204</v>
      </c>
      <c r="L117" s="159">
        <f t="shared" si="78"/>
        <v>17054172344</v>
      </c>
      <c r="M117" s="160">
        <f t="shared" ref="M117:X117" si="79">+M115+M82</f>
        <v>0</v>
      </c>
      <c r="N117" s="160">
        <f t="shared" si="79"/>
        <v>0</v>
      </c>
      <c r="O117" s="160">
        <f t="shared" si="79"/>
        <v>0</v>
      </c>
      <c r="P117" s="160">
        <f t="shared" si="79"/>
        <v>0</v>
      </c>
      <c r="Q117" s="160">
        <f t="shared" si="79"/>
        <v>0</v>
      </c>
      <c r="R117" s="160">
        <f t="shared" si="79"/>
        <v>0</v>
      </c>
      <c r="S117" s="160">
        <f t="shared" si="79"/>
        <v>0</v>
      </c>
      <c r="T117" s="160">
        <f t="shared" si="79"/>
        <v>0</v>
      </c>
      <c r="U117" s="160">
        <f t="shared" si="79"/>
        <v>0</v>
      </c>
      <c r="V117" s="160">
        <f t="shared" si="79"/>
        <v>0</v>
      </c>
      <c r="W117" s="160">
        <f t="shared" si="79"/>
        <v>0</v>
      </c>
      <c r="X117" s="160">
        <f t="shared" si="79"/>
        <v>0</v>
      </c>
      <c r="Y117" s="159">
        <f t="shared" ref="Y117:AB117" si="80">+Y115+Y88</f>
        <v>34971739606</v>
      </c>
      <c r="Z117" s="159">
        <f t="shared" si="80"/>
        <v>33127045764</v>
      </c>
      <c r="AA117" s="159">
        <f t="shared" si="80"/>
        <v>18613404204</v>
      </c>
      <c r="AB117" s="159">
        <f t="shared" si="80"/>
        <v>17054172344</v>
      </c>
      <c r="AC117" s="29"/>
    </row>
    <row r="118" spans="1:29" ht="15.75" thickTop="1" x14ac:dyDescent="0.25">
      <c r="Y118" s="171"/>
      <c r="Z118" s="171"/>
      <c r="AA118" s="171"/>
      <c r="AB118" s="171"/>
    </row>
    <row r="119" spans="1:29" x14ac:dyDescent="0.25">
      <c r="AA119" s="171"/>
    </row>
  </sheetData>
  <mergeCells count="13">
    <mergeCell ref="U2:X2"/>
    <mergeCell ref="Y2:AB2"/>
    <mergeCell ref="H2:H3"/>
    <mergeCell ref="I2:L2"/>
    <mergeCell ref="A2:A3"/>
    <mergeCell ref="B2:B3"/>
    <mergeCell ref="C2:C3"/>
    <mergeCell ref="D2:D3"/>
    <mergeCell ref="E2:E3"/>
    <mergeCell ref="F2:F3"/>
    <mergeCell ref="G2:G3"/>
    <mergeCell ref="M2:P2"/>
    <mergeCell ref="Q2:T2"/>
  </mergeCells>
  <printOptions horizontalCentered="1" verticalCentered="1"/>
  <pageMargins left="0.78740157480314965" right="0.78740157480314965" top="0.98425196850393704" bottom="0.98425196850393704" header="0" footer="0"/>
  <pageSetup scale="60" orientation="landscape" r:id="rId1"/>
  <headerFooter alignWithMargins="0"/>
  <ignoredErrors>
    <ignoredError sqref="A4:G117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Anexo 5.1 INGRESOS (2)</vt:lpstr>
      <vt:lpstr>Anexo 5.2. informe Gastos</vt:lpstr>
    </vt:vector>
  </TitlesOfParts>
  <Manager>nortiz@claro.net.co</Manager>
  <Company>Derechos protegidos de autor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Material de Capacitación a las CAR</dc:title>
  <dc:subject/>
  <dc:creator>Edwin Giovanny Ortiz R.</dc:creator>
  <cp:keywords>Documento No Oficial</cp:keywords>
  <dc:description>Matriz elaborada por Néstor Ortiz Pérez, Consultor GIZ-MADS en el marco de PROMAC</dc:description>
  <cp:lastModifiedBy>Usuario de Windows</cp:lastModifiedBy>
  <cp:revision/>
  <cp:lastPrinted>2022-02-18T14:41:59Z</cp:lastPrinted>
  <dcterms:created xsi:type="dcterms:W3CDTF">2016-11-26T19:57:08Z</dcterms:created>
  <dcterms:modified xsi:type="dcterms:W3CDTF">2022-03-01T20:12:29Z</dcterms:modified>
  <cp:category>Capacitación</cp:category>
  <cp:contentStatus>Preliminar</cp:contentStatus>
</cp:coreProperties>
</file>