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0115" windowHeight="7230"/>
  </bookViews>
  <sheets>
    <sheet name="Hoja2" sheetId="2" r:id="rId1"/>
    <sheet name="Hoja3" sheetId="3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D46" i="2"/>
  <c r="D45"/>
  <c r="D44"/>
  <c r="D50"/>
  <c r="D49"/>
  <c r="D48"/>
  <c r="F24"/>
  <c r="F23"/>
  <c r="D22"/>
  <c r="H39"/>
  <c r="H34"/>
  <c r="H33"/>
  <c r="H32"/>
  <c r="H31"/>
  <c r="H30"/>
  <c r="H29"/>
  <c r="H28"/>
  <c r="H27"/>
  <c r="H26"/>
  <c r="H25"/>
  <c r="H24"/>
  <c r="H23"/>
  <c r="H21"/>
  <c r="H20"/>
  <c r="H18"/>
  <c r="H17"/>
  <c r="H16"/>
  <c r="H15"/>
  <c r="H14"/>
  <c r="H13"/>
  <c r="H12"/>
  <c r="H11"/>
  <c r="H10"/>
  <c r="H9"/>
  <c r="H8"/>
  <c r="E28" l="1"/>
  <c r="G28" s="1"/>
  <c r="E27"/>
  <c r="G27" s="1"/>
  <c r="E24"/>
  <c r="E23"/>
  <c r="E22"/>
  <c r="G39"/>
  <c r="G34"/>
  <c r="G33"/>
  <c r="G32"/>
  <c r="G31"/>
  <c r="G30"/>
  <c r="G29"/>
  <c r="G26"/>
  <c r="G25"/>
  <c r="G24"/>
  <c r="G23"/>
  <c r="G21"/>
  <c r="G20"/>
  <c r="G18"/>
  <c r="G17"/>
  <c r="G16"/>
  <c r="G15"/>
  <c r="G14"/>
  <c r="G13"/>
  <c r="G12"/>
  <c r="G11"/>
  <c r="G10"/>
  <c r="G9"/>
  <c r="G8"/>
  <c r="F28"/>
  <c r="F27"/>
  <c r="F29"/>
  <c r="F25" s="1"/>
  <c r="F19"/>
  <c r="F11"/>
  <c r="F8"/>
  <c r="D24"/>
  <c r="D19" s="1"/>
  <c r="E19" s="1"/>
  <c r="D25"/>
  <c r="E34"/>
  <c r="E33"/>
  <c r="E32"/>
  <c r="E31"/>
  <c r="E30"/>
  <c r="E26"/>
  <c r="E21"/>
  <c r="E20"/>
  <c r="E17"/>
  <c r="E14"/>
  <c r="E13"/>
  <c r="E12"/>
  <c r="E10"/>
  <c r="E9"/>
  <c r="D29"/>
  <c r="D11"/>
  <c r="D8"/>
  <c r="E8" s="1"/>
  <c r="B47"/>
  <c r="B46"/>
  <c r="B45"/>
  <c r="B39"/>
  <c r="E39" s="1"/>
  <c r="C34"/>
  <c r="C31"/>
  <c r="B29"/>
  <c r="C26"/>
  <c r="B25"/>
  <c r="C21"/>
  <c r="C20"/>
  <c r="B19"/>
  <c r="C19" s="1"/>
  <c r="C18"/>
  <c r="E18" s="1"/>
  <c r="C16"/>
  <c r="E16" s="1"/>
  <c r="C15"/>
  <c r="B11"/>
  <c r="C10"/>
  <c r="C9"/>
  <c r="C8"/>
  <c r="B8"/>
  <c r="H19" l="1"/>
  <c r="G22"/>
  <c r="H22"/>
  <c r="G19"/>
  <c r="F37"/>
  <c r="F41" s="1"/>
  <c r="E25"/>
  <c r="C11"/>
  <c r="E11" s="1"/>
  <c r="E15"/>
  <c r="E29"/>
  <c r="D37"/>
  <c r="B37"/>
  <c r="B41" s="1"/>
  <c r="C29"/>
  <c r="C25" s="1"/>
  <c r="C37" l="1"/>
  <c r="C41" s="1"/>
  <c r="D41"/>
  <c r="E41" l="1"/>
  <c r="E37"/>
  <c r="H37" l="1"/>
  <c r="G37"/>
  <c r="H41"/>
  <c r="G41"/>
</calcChain>
</file>

<file path=xl/sharedStrings.xml><?xml version="1.0" encoding="utf-8"?>
<sst xmlns="http://schemas.openxmlformats.org/spreadsheetml/2006/main" count="74" uniqueCount="37">
  <si>
    <t>CORPORACION AUTONOMA REGIONAL DEL ALTO MAGDALENA CAM</t>
  </si>
  <si>
    <t xml:space="preserve"> </t>
  </si>
  <si>
    <t>CONCEPTO</t>
  </si>
  <si>
    <t>EJECUCION I-31 PROYECTADA A XII/2012</t>
  </si>
  <si>
    <t>PORCENTAJE SOBRETASA IMPREDIAL</t>
  </si>
  <si>
    <t>NEIVA</t>
  </si>
  <si>
    <t>MPIOS</t>
  </si>
  <si>
    <t>VENTA DE BIENES Y SERVICIOS</t>
  </si>
  <si>
    <t>TASA UTILIZACION AGUAS</t>
  </si>
  <si>
    <t>TASAS RETRIBUTIVAS Y COMPENSATORIAS</t>
  </si>
  <si>
    <t>MULTAS</t>
  </si>
  <si>
    <t>TASAS FORESTALES</t>
  </si>
  <si>
    <t>LICENCIAS Y PERMISOS AMBIENTALES</t>
  </si>
  <si>
    <t>TRANSFERENCIAS SECTOR ELECTRICO</t>
  </si>
  <si>
    <t>OTROS INGRESOS</t>
  </si>
  <si>
    <t>APORTES  DE OTRAS ENTIDADES</t>
  </si>
  <si>
    <t>RECURSOS DE CAPITAL</t>
  </si>
  <si>
    <t>RENDIMIENTOS FINANCIEROS</t>
  </si>
  <si>
    <t>RECUPERACION DE CARTERA</t>
  </si>
  <si>
    <t>TASAS POR USO DEL RECURSO AGUA</t>
  </si>
  <si>
    <t xml:space="preserve">TOTAL INGRESOS </t>
  </si>
  <si>
    <t>INGRESOS NACION</t>
  </si>
  <si>
    <t>TOTAL PRESUPUESTO 2013</t>
  </si>
  <si>
    <t>PRESUPEUSTO INICIAL</t>
  </si>
  <si>
    <t>MODIFICACIONES</t>
  </si>
  <si>
    <t>PRESUPUESTO DEFINITIVO</t>
  </si>
  <si>
    <t>MINISTERIO AMBIENTE CANADA</t>
  </si>
  <si>
    <t>MINISTERIO DE AMBIENTE Y DESARRROLLO SOSTENIBLE</t>
  </si>
  <si>
    <t>DEPARTAMENTO DEL HUILA</t>
  </si>
  <si>
    <t>EXCEDENTES FROS</t>
  </si>
  <si>
    <t>CANCELACION DE RESERVAS</t>
  </si>
  <si>
    <t>UNIDAD ADTIVA ESPECIAL PARA LA CONSOLIDADCION TERRITORIAL UACT</t>
  </si>
  <si>
    <t>MUNICIPIOS</t>
  </si>
  <si>
    <t>RECAUDOS</t>
  </si>
  <si>
    <t>EJECUCION PRESUPUESTAL ENERO A JUNIO DE 2013</t>
  </si>
  <si>
    <t>PRESUPUESTO POR EJECUTAR</t>
  </si>
  <si>
    <t>% DE EJEUCION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</si>
</sst>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" fontId="0" fillId="0" borderId="0" xfId="0" applyNumberFormat="1"/>
    <xf numFmtId="3" fontId="0" fillId="0" borderId="0" xfId="0" applyNumberFormat="1"/>
    <xf numFmtId="0" fontId="1" fillId="0" borderId="19" xfId="0" applyFont="1" applyFill="1" applyBorder="1" applyAlignment="1">
      <alignment horizontal="center" wrapText="1"/>
    </xf>
    <xf numFmtId="0" fontId="2" fillId="0" borderId="18" xfId="0" applyFont="1" applyFill="1" applyBorder="1"/>
    <xf numFmtId="3" fontId="2" fillId="0" borderId="19" xfId="0" applyNumberFormat="1" applyFont="1" applyFill="1" applyBorder="1"/>
    <xf numFmtId="3" fontId="2" fillId="0" borderId="21" xfId="0" applyNumberFormat="1" applyFont="1" applyFill="1" applyBorder="1"/>
    <xf numFmtId="3" fontId="0" fillId="0" borderId="19" xfId="0" applyNumberFormat="1" applyFill="1" applyBorder="1"/>
    <xf numFmtId="4" fontId="0" fillId="0" borderId="19" xfId="0" applyNumberFormat="1" applyFill="1" applyBorder="1"/>
    <xf numFmtId="0" fontId="0" fillId="0" borderId="0" xfId="0" applyFill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19" xfId="0" applyFill="1" applyBorder="1"/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 wrapText="1"/>
    </xf>
    <xf numFmtId="0" fontId="1" fillId="0" borderId="10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2" fillId="0" borderId="12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/>
    <xf numFmtId="3" fontId="2" fillId="0" borderId="17" xfId="0" applyNumberFormat="1" applyFont="1" applyFill="1" applyBorder="1"/>
    <xf numFmtId="3" fontId="2" fillId="0" borderId="20" xfId="0" applyNumberFormat="1" applyFont="1" applyFill="1" applyBorder="1"/>
    <xf numFmtId="0" fontId="1" fillId="0" borderId="18" xfId="0" applyFont="1" applyFill="1" applyBorder="1"/>
    <xf numFmtId="0" fontId="2" fillId="0" borderId="18" xfId="0" applyFont="1" applyFill="1" applyBorder="1" applyAlignment="1">
      <alignment wrapText="1"/>
    </xf>
    <xf numFmtId="0" fontId="1" fillId="0" borderId="12" xfId="0" applyFont="1" applyFill="1" applyBorder="1"/>
    <xf numFmtId="3" fontId="2" fillId="0" borderId="13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dic3_09/documentos/PRESUPUESTO2012/EJECUCIONES/EJECUCION%20PRESUPUESTALINGRESOS%20A%2031%20octubr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GRESOS"/>
      <sheetName val="CAUSACIOENS PREDIAL"/>
      <sheetName val="RETRIBUTIVAS"/>
    </sheetNames>
    <sheetDataSet>
      <sheetData sheetId="0">
        <row r="44">
          <cell r="B44">
            <v>1452403000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3"/>
  <sheetViews>
    <sheetView tabSelected="1" workbookViewId="0">
      <selection sqref="A1:H41"/>
    </sheetView>
  </sheetViews>
  <sheetFormatPr baseColWidth="10" defaultRowHeight="15"/>
  <cols>
    <col min="1" max="1" width="51.42578125" customWidth="1"/>
    <col min="2" max="2" width="18.7109375" hidden="1" customWidth="1"/>
    <col min="3" max="3" width="19.5703125" customWidth="1"/>
    <col min="4" max="4" width="20.28515625" customWidth="1"/>
    <col min="5" max="5" width="19.42578125" customWidth="1"/>
    <col min="6" max="6" width="22.7109375" customWidth="1"/>
    <col min="7" max="7" width="17.85546875" customWidth="1"/>
  </cols>
  <sheetData>
    <row r="1" spans="1:8">
      <c r="A1" s="10" t="s">
        <v>0</v>
      </c>
      <c r="B1" s="11"/>
      <c r="C1" s="11"/>
      <c r="D1" s="11"/>
      <c r="E1" s="12"/>
      <c r="F1" s="9"/>
      <c r="G1" s="9"/>
      <c r="H1" s="9"/>
    </row>
    <row r="2" spans="1:8">
      <c r="A2" s="13" t="s">
        <v>34</v>
      </c>
      <c r="B2" s="14"/>
      <c r="C2" s="14"/>
      <c r="D2" s="14"/>
      <c r="E2" s="14"/>
      <c r="F2" s="15"/>
      <c r="G2" s="15"/>
      <c r="H2" s="15"/>
    </row>
    <row r="3" spans="1:8" ht="15.75" thickBot="1">
      <c r="A3" s="16"/>
      <c r="B3" s="17" t="s">
        <v>1</v>
      </c>
      <c r="C3" s="17"/>
      <c r="D3" s="17"/>
      <c r="E3" s="17"/>
      <c r="F3" s="15"/>
      <c r="G3" s="15"/>
      <c r="H3" s="15"/>
    </row>
    <row r="4" spans="1:8" ht="45">
      <c r="A4" s="18" t="s">
        <v>2</v>
      </c>
      <c r="B4" s="19" t="s">
        <v>3</v>
      </c>
      <c r="C4" s="20" t="s">
        <v>23</v>
      </c>
      <c r="D4" s="21" t="s">
        <v>24</v>
      </c>
      <c r="E4" s="22" t="s">
        <v>25</v>
      </c>
      <c r="F4" s="3" t="s">
        <v>33</v>
      </c>
      <c r="G4" s="3" t="s">
        <v>35</v>
      </c>
      <c r="H4" s="3" t="s">
        <v>36</v>
      </c>
    </row>
    <row r="5" spans="1:8" ht="15.75" thickBot="1">
      <c r="A5" s="23"/>
      <c r="B5" s="24"/>
      <c r="C5" s="25"/>
      <c r="D5" s="26" t="s">
        <v>1</v>
      </c>
      <c r="E5" s="25"/>
      <c r="F5" s="15"/>
      <c r="G5" s="15"/>
      <c r="H5" s="15"/>
    </row>
    <row r="6" spans="1:8">
      <c r="A6" s="27" t="s">
        <v>1</v>
      </c>
      <c r="B6" s="28" t="s">
        <v>1</v>
      </c>
      <c r="C6" s="28" t="s">
        <v>1</v>
      </c>
      <c r="D6" s="28" t="s">
        <v>1</v>
      </c>
      <c r="E6" s="29"/>
      <c r="F6" s="15"/>
      <c r="G6" s="15"/>
      <c r="H6" s="15"/>
    </row>
    <row r="7" spans="1:8">
      <c r="A7" s="4"/>
      <c r="B7" s="5" t="s">
        <v>1</v>
      </c>
      <c r="C7" s="5" t="s">
        <v>1</v>
      </c>
      <c r="D7" s="5" t="s">
        <v>1</v>
      </c>
      <c r="E7" s="6"/>
      <c r="F7" s="15"/>
      <c r="G7" s="15"/>
      <c r="H7" s="15"/>
    </row>
    <row r="8" spans="1:8">
      <c r="A8" s="4" t="s">
        <v>4</v>
      </c>
      <c r="B8" s="5">
        <f>+B9+B10</f>
        <v>3800685741</v>
      </c>
      <c r="C8" s="5">
        <f>+C9+C10</f>
        <v>3990720028.0500002</v>
      </c>
      <c r="D8" s="5">
        <f>+D9+D10</f>
        <v>0</v>
      </c>
      <c r="E8" s="6">
        <f>+C8+D8</f>
        <v>3990720028.0500002</v>
      </c>
      <c r="F8" s="5">
        <f>+F9+F10</f>
        <v>2844464369</v>
      </c>
      <c r="G8" s="7">
        <f>+E8-F8</f>
        <v>1146255659.0500002</v>
      </c>
      <c r="H8" s="8">
        <f>+F8/E8*100</f>
        <v>71.27697129858295</v>
      </c>
    </row>
    <row r="9" spans="1:8">
      <c r="A9" s="4" t="s">
        <v>5</v>
      </c>
      <c r="B9" s="5">
        <v>2432925077</v>
      </c>
      <c r="C9" s="5">
        <f>+B9*1.05</f>
        <v>2554571330.8499999</v>
      </c>
      <c r="D9" s="5">
        <v>0</v>
      </c>
      <c r="E9" s="6">
        <f t="shared" ref="E9:E41" si="0">+C9+D9</f>
        <v>2554571330.8499999</v>
      </c>
      <c r="F9" s="5">
        <v>1961356910</v>
      </c>
      <c r="G9" s="7">
        <f t="shared" ref="G9:G41" si="1">+E9-F9</f>
        <v>593214420.8499999</v>
      </c>
      <c r="H9" s="8">
        <f t="shared" ref="H9:H41" si="2">+F9/E9*100</f>
        <v>76.77831839392735</v>
      </c>
    </row>
    <row r="10" spans="1:8">
      <c r="A10" s="4" t="s">
        <v>6</v>
      </c>
      <c r="B10" s="5">
        <v>1367760664</v>
      </c>
      <c r="C10" s="5">
        <f>+B10*1.05</f>
        <v>1436148697.2</v>
      </c>
      <c r="D10" s="5">
        <v>0</v>
      </c>
      <c r="E10" s="6">
        <f t="shared" si="0"/>
        <v>1436148697.2</v>
      </c>
      <c r="F10" s="5">
        <v>883107459</v>
      </c>
      <c r="G10" s="7">
        <f t="shared" si="1"/>
        <v>553041238.20000005</v>
      </c>
      <c r="H10" s="8">
        <f t="shared" si="2"/>
        <v>61.491366508339851</v>
      </c>
    </row>
    <row r="11" spans="1:8">
      <c r="A11" s="4" t="s">
        <v>7</v>
      </c>
      <c r="B11" s="5">
        <f>SUM(B12:B16)</f>
        <v>2561362810</v>
      </c>
      <c r="C11" s="5">
        <f>SUM(C12:C16)</f>
        <v>4083130950.5</v>
      </c>
      <c r="D11" s="5">
        <f>SUM(D12:D16)</f>
        <v>0</v>
      </c>
      <c r="E11" s="6">
        <f t="shared" si="0"/>
        <v>4083130950.5</v>
      </c>
      <c r="F11" s="5">
        <f>SUM(F12:F16)</f>
        <v>565367866</v>
      </c>
      <c r="G11" s="7">
        <f t="shared" si="1"/>
        <v>3517763084.5</v>
      </c>
      <c r="H11" s="8">
        <f t="shared" si="2"/>
        <v>13.846429929727524</v>
      </c>
    </row>
    <row r="12" spans="1:8">
      <c r="A12" s="4" t="s">
        <v>8</v>
      </c>
      <c r="B12" s="5">
        <v>990500000</v>
      </c>
      <c r="C12" s="5">
        <v>1482000000</v>
      </c>
      <c r="D12" s="5">
        <v>0</v>
      </c>
      <c r="E12" s="6">
        <f t="shared" si="0"/>
        <v>1482000000</v>
      </c>
      <c r="F12" s="5">
        <v>149373390</v>
      </c>
      <c r="G12" s="7">
        <f t="shared" si="1"/>
        <v>1332626610</v>
      </c>
      <c r="H12" s="8">
        <f t="shared" si="2"/>
        <v>10.079176113360324</v>
      </c>
    </row>
    <row r="13" spans="1:8">
      <c r="A13" s="4" t="s">
        <v>9</v>
      </c>
      <c r="B13" s="5">
        <v>895500000</v>
      </c>
      <c r="C13" s="5">
        <v>1607000000</v>
      </c>
      <c r="D13" s="5">
        <v>0</v>
      </c>
      <c r="E13" s="6">
        <f t="shared" si="0"/>
        <v>1607000000</v>
      </c>
      <c r="F13" s="5">
        <v>301970397</v>
      </c>
      <c r="G13" s="7">
        <f t="shared" si="1"/>
        <v>1305029603</v>
      </c>
      <c r="H13" s="8">
        <f t="shared" si="2"/>
        <v>18.790939452395769</v>
      </c>
    </row>
    <row r="14" spans="1:8" s="9" customFormat="1">
      <c r="A14" s="4" t="s">
        <v>10</v>
      </c>
      <c r="B14" s="5">
        <v>300000000</v>
      </c>
      <c r="C14" s="5">
        <v>600000000</v>
      </c>
      <c r="D14" s="5">
        <v>0</v>
      </c>
      <c r="E14" s="6">
        <f t="shared" si="0"/>
        <v>600000000</v>
      </c>
      <c r="F14" s="5">
        <v>42922637</v>
      </c>
      <c r="G14" s="7">
        <f t="shared" si="1"/>
        <v>557077363</v>
      </c>
      <c r="H14" s="8">
        <f t="shared" si="2"/>
        <v>7.153772833333333</v>
      </c>
    </row>
    <row r="15" spans="1:8">
      <c r="A15" s="4" t="s">
        <v>11</v>
      </c>
      <c r="B15" s="5">
        <v>40000000</v>
      </c>
      <c r="C15" s="5">
        <f t="shared" ref="C15:C18" si="3">+B15*1.05</f>
        <v>42000000</v>
      </c>
      <c r="D15" s="5">
        <v>0</v>
      </c>
      <c r="E15" s="6">
        <f t="shared" si="0"/>
        <v>42000000</v>
      </c>
      <c r="F15" s="5">
        <v>3649096</v>
      </c>
      <c r="G15" s="7">
        <f t="shared" si="1"/>
        <v>38350904</v>
      </c>
      <c r="H15" s="8">
        <f t="shared" si="2"/>
        <v>8.6883238095238102</v>
      </c>
    </row>
    <row r="16" spans="1:8">
      <c r="A16" s="4" t="s">
        <v>12</v>
      </c>
      <c r="B16" s="5">
        <v>335362810</v>
      </c>
      <c r="C16" s="5">
        <f t="shared" si="3"/>
        <v>352130950.5</v>
      </c>
      <c r="D16" s="5">
        <v>0</v>
      </c>
      <c r="E16" s="6">
        <f t="shared" si="0"/>
        <v>352130950.5</v>
      </c>
      <c r="F16" s="5">
        <v>67452346</v>
      </c>
      <c r="G16" s="7">
        <f t="shared" si="1"/>
        <v>284678604.5</v>
      </c>
      <c r="H16" s="8">
        <f t="shared" si="2"/>
        <v>19.155472106107869</v>
      </c>
    </row>
    <row r="17" spans="1:8">
      <c r="A17" s="4" t="s">
        <v>13</v>
      </c>
      <c r="B17" s="5">
        <v>3390234777</v>
      </c>
      <c r="C17" s="5">
        <v>3559746688</v>
      </c>
      <c r="D17" s="5">
        <v>0</v>
      </c>
      <c r="E17" s="6">
        <f t="shared" si="0"/>
        <v>3559746688</v>
      </c>
      <c r="F17" s="5">
        <v>796556282</v>
      </c>
      <c r="G17" s="7">
        <f t="shared" si="1"/>
        <v>2763190406</v>
      </c>
      <c r="H17" s="8">
        <f t="shared" si="2"/>
        <v>22.376768680906771</v>
      </c>
    </row>
    <row r="18" spans="1:8">
      <c r="A18" s="4" t="s">
        <v>14</v>
      </c>
      <c r="B18" s="5">
        <v>53560000</v>
      </c>
      <c r="C18" s="5">
        <f t="shared" si="3"/>
        <v>56238000</v>
      </c>
      <c r="D18" s="5">
        <v>0</v>
      </c>
      <c r="E18" s="6">
        <f t="shared" si="0"/>
        <v>56238000</v>
      </c>
      <c r="F18" s="5">
        <v>16570834</v>
      </c>
      <c r="G18" s="7">
        <f t="shared" si="1"/>
        <v>39667166</v>
      </c>
      <c r="H18" s="8">
        <f t="shared" si="2"/>
        <v>29.465546427682348</v>
      </c>
    </row>
    <row r="19" spans="1:8">
      <c r="A19" s="30" t="s">
        <v>15</v>
      </c>
      <c r="B19" s="5">
        <f>+B20+B21</f>
        <v>0</v>
      </c>
      <c r="C19" s="5">
        <f>+B19*1.05</f>
        <v>0</v>
      </c>
      <c r="D19" s="5">
        <f>SUM(D20:D24)</f>
        <v>6008430186</v>
      </c>
      <c r="E19" s="6">
        <f t="shared" si="0"/>
        <v>6008430186</v>
      </c>
      <c r="F19" s="5">
        <f>SUM(F20:F24)</f>
        <v>4562659863</v>
      </c>
      <c r="G19" s="7">
        <f t="shared" si="1"/>
        <v>1445770323</v>
      </c>
      <c r="H19" s="8">
        <f t="shared" si="2"/>
        <v>75.937636316908026</v>
      </c>
    </row>
    <row r="20" spans="1:8">
      <c r="A20" s="4" t="s">
        <v>26</v>
      </c>
      <c r="B20" s="5">
        <v>0</v>
      </c>
      <c r="C20" s="5">
        <f>+B20*1.05</f>
        <v>0</v>
      </c>
      <c r="D20" s="5">
        <v>434867400</v>
      </c>
      <c r="E20" s="6">
        <f t="shared" si="0"/>
        <v>434867400</v>
      </c>
      <c r="F20" s="5">
        <v>266810813</v>
      </c>
      <c r="G20" s="7">
        <f t="shared" si="1"/>
        <v>168056587</v>
      </c>
      <c r="H20" s="8">
        <f t="shared" si="2"/>
        <v>61.354521631191481</v>
      </c>
    </row>
    <row r="21" spans="1:8" ht="29.25">
      <c r="A21" s="31" t="s">
        <v>27</v>
      </c>
      <c r="B21" s="5">
        <v>0</v>
      </c>
      <c r="C21" s="5">
        <f>+B21*1.05</f>
        <v>0</v>
      </c>
      <c r="D21" s="5">
        <v>845027777</v>
      </c>
      <c r="E21" s="6">
        <f t="shared" si="0"/>
        <v>845027777</v>
      </c>
      <c r="F21" s="5">
        <v>676000000</v>
      </c>
      <c r="G21" s="7">
        <f t="shared" si="1"/>
        <v>169027777</v>
      </c>
      <c r="H21" s="8">
        <f t="shared" si="2"/>
        <v>79.997370311295697</v>
      </c>
    </row>
    <row r="22" spans="1:8">
      <c r="A22" s="31" t="s">
        <v>28</v>
      </c>
      <c r="B22" s="5"/>
      <c r="C22" s="5"/>
      <c r="D22" s="5">
        <f>337074647+2053555470+1068088000+500000000</f>
        <v>3958718117</v>
      </c>
      <c r="E22" s="6">
        <f>+D22</f>
        <v>3958718117</v>
      </c>
      <c r="F22" s="5">
        <v>3121643470</v>
      </c>
      <c r="G22" s="7">
        <f t="shared" si="1"/>
        <v>837074647</v>
      </c>
      <c r="H22" s="8">
        <f t="shared" si="2"/>
        <v>78.854906506090089</v>
      </c>
    </row>
    <row r="23" spans="1:8">
      <c r="A23" s="31" t="s">
        <v>32</v>
      </c>
      <c r="B23" s="5"/>
      <c r="C23" s="5"/>
      <c r="D23" s="5">
        <v>21562630</v>
      </c>
      <c r="E23" s="6">
        <f>+D23</f>
        <v>21562630</v>
      </c>
      <c r="F23" s="5">
        <f>+E23</f>
        <v>21562630</v>
      </c>
      <c r="G23" s="7">
        <f t="shared" si="1"/>
        <v>0</v>
      </c>
      <c r="H23" s="8">
        <f t="shared" si="2"/>
        <v>100</v>
      </c>
    </row>
    <row r="24" spans="1:8" ht="29.25">
      <c r="A24" s="31" t="s">
        <v>31</v>
      </c>
      <c r="B24" s="5"/>
      <c r="C24" s="5"/>
      <c r="D24" s="5">
        <f>67335762+680918500</f>
        <v>748254262</v>
      </c>
      <c r="E24" s="6">
        <f>+D24</f>
        <v>748254262</v>
      </c>
      <c r="F24" s="5">
        <f>204275550+0+272367400</f>
        <v>476642950</v>
      </c>
      <c r="G24" s="7">
        <f t="shared" si="1"/>
        <v>271611312</v>
      </c>
      <c r="H24" s="8">
        <f t="shared" si="2"/>
        <v>63.700666231554322</v>
      </c>
    </row>
    <row r="25" spans="1:8">
      <c r="A25" s="4" t="s">
        <v>16</v>
      </c>
      <c r="B25" s="5">
        <f>+B26+B29</f>
        <v>1453660000</v>
      </c>
      <c r="C25" s="5">
        <f>+C26+C29</f>
        <v>3621351323.5500002</v>
      </c>
      <c r="D25" s="5">
        <f>+D26+D29+D27+D28</f>
        <v>4599504362</v>
      </c>
      <c r="E25" s="6">
        <f t="shared" si="0"/>
        <v>8220855685.5500002</v>
      </c>
      <c r="F25" s="5">
        <f>+F26+F29+F27+F28</f>
        <v>6602741076</v>
      </c>
      <c r="G25" s="7">
        <f t="shared" si="1"/>
        <v>1618114609.5500002</v>
      </c>
      <c r="H25" s="8">
        <f t="shared" si="2"/>
        <v>80.316956391848606</v>
      </c>
    </row>
    <row r="26" spans="1:8">
      <c r="A26" s="4" t="s">
        <v>17</v>
      </c>
      <c r="B26" s="5">
        <v>177160000</v>
      </c>
      <c r="C26" s="5">
        <f>+B26*1.05</f>
        <v>186018000</v>
      </c>
      <c r="D26" s="5">
        <v>0</v>
      </c>
      <c r="E26" s="6">
        <f t="shared" si="0"/>
        <v>186018000</v>
      </c>
      <c r="F26" s="5">
        <v>241783172</v>
      </c>
      <c r="G26" s="7">
        <f t="shared" si="1"/>
        <v>-55765172</v>
      </c>
      <c r="H26" s="8">
        <f t="shared" si="2"/>
        <v>129.97837413583633</v>
      </c>
    </row>
    <row r="27" spans="1:8">
      <c r="A27" s="4" t="s">
        <v>29</v>
      </c>
      <c r="B27" s="5"/>
      <c r="C27" s="5"/>
      <c r="D27" s="5">
        <v>2193627677</v>
      </c>
      <c r="E27" s="6">
        <f>+D27</f>
        <v>2193627677</v>
      </c>
      <c r="F27" s="5">
        <f>+D27</f>
        <v>2193627677</v>
      </c>
      <c r="G27" s="7">
        <f t="shared" si="1"/>
        <v>0</v>
      </c>
      <c r="H27" s="8">
        <f t="shared" si="2"/>
        <v>100</v>
      </c>
    </row>
    <row r="28" spans="1:8">
      <c r="A28" s="4" t="s">
        <v>30</v>
      </c>
      <c r="B28" s="5"/>
      <c r="C28" s="5"/>
      <c r="D28" s="5">
        <v>2405876685</v>
      </c>
      <c r="E28" s="6">
        <f>+D28</f>
        <v>2405876685</v>
      </c>
      <c r="F28" s="5">
        <f>+D28</f>
        <v>2405876685</v>
      </c>
      <c r="G28" s="7">
        <f t="shared" si="1"/>
        <v>0</v>
      </c>
      <c r="H28" s="8">
        <f t="shared" si="2"/>
        <v>100</v>
      </c>
    </row>
    <row r="29" spans="1:8">
      <c r="A29" s="30" t="s">
        <v>18</v>
      </c>
      <c r="B29" s="5">
        <f>+B30+B31</f>
        <v>1276500000</v>
      </c>
      <c r="C29" s="5">
        <f>SUM(C30:C34)</f>
        <v>3435333323.5500002</v>
      </c>
      <c r="D29" s="5">
        <f>SUM(D30:D34)</f>
        <v>0</v>
      </c>
      <c r="E29" s="6">
        <f t="shared" si="0"/>
        <v>3435333323.5500002</v>
      </c>
      <c r="F29" s="5">
        <f>SUM(F30:F34)</f>
        <v>1761453542</v>
      </c>
      <c r="G29" s="7">
        <f t="shared" si="1"/>
        <v>1673879781.5500002</v>
      </c>
      <c r="H29" s="8">
        <f t="shared" si="2"/>
        <v>51.274603542102618</v>
      </c>
    </row>
    <row r="30" spans="1:8">
      <c r="A30" s="4" t="s">
        <v>19</v>
      </c>
      <c r="B30" s="5">
        <v>309500000</v>
      </c>
      <c r="C30" s="5">
        <v>594000000</v>
      </c>
      <c r="D30" s="5">
        <v>0</v>
      </c>
      <c r="E30" s="6">
        <f t="shared" si="0"/>
        <v>594000000</v>
      </c>
      <c r="F30" s="5">
        <v>303340565</v>
      </c>
      <c r="G30" s="7">
        <f t="shared" si="1"/>
        <v>290659435</v>
      </c>
      <c r="H30" s="8">
        <f t="shared" si="2"/>
        <v>51.067435185185182</v>
      </c>
    </row>
    <row r="31" spans="1:8">
      <c r="A31" s="4" t="s">
        <v>9</v>
      </c>
      <c r="B31" s="5">
        <v>967000000</v>
      </c>
      <c r="C31" s="5">
        <f>+B31*1.05</f>
        <v>1015350000</v>
      </c>
      <c r="D31" s="5">
        <v>0</v>
      </c>
      <c r="E31" s="6">
        <f t="shared" si="0"/>
        <v>1015350000</v>
      </c>
      <c r="F31" s="5">
        <v>88057183</v>
      </c>
      <c r="G31" s="7">
        <f t="shared" si="1"/>
        <v>927292817</v>
      </c>
      <c r="H31" s="8">
        <f t="shared" si="2"/>
        <v>8.6725939823706106</v>
      </c>
    </row>
    <row r="32" spans="1:8">
      <c r="A32" s="4" t="s">
        <v>13</v>
      </c>
      <c r="B32" s="5">
        <v>1130078259</v>
      </c>
      <c r="C32" s="5">
        <v>1186582000</v>
      </c>
      <c r="D32" s="5">
        <v>0</v>
      </c>
      <c r="E32" s="6">
        <f t="shared" si="0"/>
        <v>1186582000</v>
      </c>
      <c r="F32" s="5">
        <v>651381744</v>
      </c>
      <c r="G32" s="7">
        <f t="shared" si="1"/>
        <v>535200256</v>
      </c>
      <c r="H32" s="8">
        <f t="shared" si="2"/>
        <v>54.895636711158602</v>
      </c>
    </row>
    <row r="33" spans="1:8">
      <c r="A33" s="4" t="s">
        <v>10</v>
      </c>
      <c r="B33" s="5">
        <v>120000000</v>
      </c>
      <c r="C33" s="5">
        <v>200000000</v>
      </c>
      <c r="D33" s="5">
        <v>0</v>
      </c>
      <c r="E33" s="6">
        <f t="shared" si="0"/>
        <v>200000000</v>
      </c>
      <c r="F33" s="5">
        <v>60514637</v>
      </c>
      <c r="G33" s="7">
        <f t="shared" si="1"/>
        <v>139485363</v>
      </c>
      <c r="H33" s="8">
        <f t="shared" si="2"/>
        <v>30.257318500000004</v>
      </c>
    </row>
    <row r="34" spans="1:8">
      <c r="A34" s="4" t="s">
        <v>4</v>
      </c>
      <c r="B34" s="5">
        <v>418477451</v>
      </c>
      <c r="C34" s="5">
        <f>+B34*1.05</f>
        <v>439401323.55000001</v>
      </c>
      <c r="D34" s="5">
        <v>0</v>
      </c>
      <c r="E34" s="6">
        <f t="shared" si="0"/>
        <v>439401323.55000001</v>
      </c>
      <c r="F34" s="5">
        <v>658159413</v>
      </c>
      <c r="G34" s="7">
        <f t="shared" si="1"/>
        <v>-218758089.44999999</v>
      </c>
      <c r="H34" s="8">
        <f t="shared" si="2"/>
        <v>149.7854871447849</v>
      </c>
    </row>
    <row r="35" spans="1:8">
      <c r="A35" s="4"/>
      <c r="B35" s="5"/>
      <c r="C35" s="5"/>
      <c r="D35" s="5"/>
      <c r="E35" s="6" t="s">
        <v>1</v>
      </c>
      <c r="F35" s="5"/>
      <c r="G35" s="7" t="s">
        <v>1</v>
      </c>
      <c r="H35" s="8" t="s">
        <v>1</v>
      </c>
    </row>
    <row r="36" spans="1:8">
      <c r="A36" s="30"/>
      <c r="B36" s="5"/>
      <c r="C36" s="5" t="s">
        <v>1</v>
      </c>
      <c r="D36" s="5" t="s">
        <v>1</v>
      </c>
      <c r="E36" s="6" t="s">
        <v>1</v>
      </c>
      <c r="F36" s="5" t="s">
        <v>1</v>
      </c>
      <c r="G36" s="7" t="s">
        <v>1</v>
      </c>
      <c r="H36" s="8" t="s">
        <v>1</v>
      </c>
    </row>
    <row r="37" spans="1:8">
      <c r="A37" s="30" t="s">
        <v>20</v>
      </c>
      <c r="B37" s="5">
        <f>+B8+B11+B18+B25+B19+B17</f>
        <v>11259503328</v>
      </c>
      <c r="C37" s="5">
        <f>+C8+C11+C18+C25+C19+C17</f>
        <v>15311186990.1</v>
      </c>
      <c r="D37" s="5">
        <f>+D8+D11+D18+D25+D19+D17</f>
        <v>10607934548</v>
      </c>
      <c r="E37" s="6">
        <f t="shared" si="0"/>
        <v>25919121538.099998</v>
      </c>
      <c r="F37" s="5">
        <f>+F8+F11+F18+F25+F19+F17</f>
        <v>15388360290</v>
      </c>
      <c r="G37" s="7">
        <f t="shared" si="1"/>
        <v>10530761248.099998</v>
      </c>
      <c r="H37" s="8">
        <f t="shared" si="2"/>
        <v>59.37068610670223</v>
      </c>
    </row>
    <row r="38" spans="1:8">
      <c r="A38" s="4"/>
      <c r="B38" s="5" t="s">
        <v>1</v>
      </c>
      <c r="C38" s="5" t="s">
        <v>1</v>
      </c>
      <c r="D38" s="5" t="s">
        <v>1</v>
      </c>
      <c r="E38" s="6" t="s">
        <v>1</v>
      </c>
      <c r="F38" s="5" t="s">
        <v>1</v>
      </c>
      <c r="G38" s="7" t="s">
        <v>1</v>
      </c>
      <c r="H38" s="8" t="s">
        <v>1</v>
      </c>
    </row>
    <row r="39" spans="1:8">
      <c r="A39" s="30" t="s">
        <v>21</v>
      </c>
      <c r="B39" s="5">
        <f>+[1]INGRESOS!$B$44</f>
        <v>1452403000</v>
      </c>
      <c r="C39" s="5">
        <v>1637500000</v>
      </c>
      <c r="D39" s="5">
        <v>0</v>
      </c>
      <c r="E39" s="6">
        <f t="shared" si="0"/>
        <v>1637500000</v>
      </c>
      <c r="F39" s="5">
        <v>704334456</v>
      </c>
      <c r="G39" s="7">
        <f t="shared" si="1"/>
        <v>933165544</v>
      </c>
      <c r="H39" s="8">
        <f t="shared" si="2"/>
        <v>43.012791206106868</v>
      </c>
    </row>
    <row r="40" spans="1:8">
      <c r="A40" s="30" t="s">
        <v>1</v>
      </c>
      <c r="B40" s="5"/>
      <c r="C40" s="5" t="s">
        <v>1</v>
      </c>
      <c r="D40" s="5" t="s">
        <v>1</v>
      </c>
      <c r="E40" s="6" t="s">
        <v>1</v>
      </c>
      <c r="F40" s="5" t="s">
        <v>1</v>
      </c>
      <c r="G40" s="7" t="s">
        <v>1</v>
      </c>
      <c r="H40" s="8" t="s">
        <v>1</v>
      </c>
    </row>
    <row r="41" spans="1:8" ht="15.75" thickBot="1">
      <c r="A41" s="32" t="s">
        <v>22</v>
      </c>
      <c r="B41" s="33">
        <f>+B37+B39</f>
        <v>12711906328</v>
      </c>
      <c r="C41" s="33">
        <f>+C37+C39</f>
        <v>16948686990.1</v>
      </c>
      <c r="D41" s="33">
        <f>+D37+D39</f>
        <v>10607934548</v>
      </c>
      <c r="E41" s="6">
        <f t="shared" si="0"/>
        <v>27556621538.099998</v>
      </c>
      <c r="F41" s="5">
        <f>+F37+F39</f>
        <v>16092694746</v>
      </c>
      <c r="G41" s="7">
        <f t="shared" si="1"/>
        <v>11463926792.099998</v>
      </c>
      <c r="H41" s="8">
        <f t="shared" si="2"/>
        <v>58.398649209410948</v>
      </c>
    </row>
    <row r="42" spans="1:8">
      <c r="E42" t="s">
        <v>1</v>
      </c>
    </row>
    <row r="43" spans="1:8">
      <c r="B43" s="2">
        <v>2081582293</v>
      </c>
      <c r="C43" s="1"/>
      <c r="D43" s="1" t="s">
        <v>1</v>
      </c>
    </row>
    <row r="44" spans="1:8">
      <c r="B44" s="2"/>
      <c r="C44" s="1"/>
      <c r="D44" s="2">
        <f>+E12+E30</f>
        <v>2076000000</v>
      </c>
    </row>
    <row r="45" spans="1:8">
      <c r="B45" s="2" t="e">
        <f>+#REF!*0.55</f>
        <v>#REF!</v>
      </c>
      <c r="C45" s="1"/>
      <c r="D45">
        <f>+D44*90/100</f>
        <v>1868400000</v>
      </c>
    </row>
    <row r="46" spans="1:8">
      <c r="B46" s="2">
        <f>58575895*1.03</f>
        <v>60333171.850000001</v>
      </c>
      <c r="C46" s="1"/>
      <c r="D46">
        <f>+D44*10/100</f>
        <v>207600000</v>
      </c>
    </row>
    <row r="47" spans="1:8">
      <c r="B47" s="2" t="e">
        <f>+#REF!-B43</f>
        <v>#REF!</v>
      </c>
      <c r="C47" s="1"/>
    </row>
    <row r="48" spans="1:8">
      <c r="B48" s="1"/>
      <c r="C48" s="1"/>
      <c r="D48" s="2">
        <f>+E13+E31</f>
        <v>2622350000</v>
      </c>
    </row>
    <row r="49" spans="2:4">
      <c r="B49" s="1"/>
      <c r="C49" s="1"/>
      <c r="D49">
        <f>+D48*90/100</f>
        <v>2360115000</v>
      </c>
    </row>
    <row r="50" spans="2:4">
      <c r="B50" s="1"/>
      <c r="C50" s="1"/>
      <c r="D50">
        <f>+D49*10/100</f>
        <v>236011500</v>
      </c>
    </row>
    <row r="51" spans="2:4">
      <c r="B51" s="1"/>
      <c r="C51" s="1"/>
    </row>
    <row r="52" spans="2:4">
      <c r="B52" s="1"/>
      <c r="C52" s="1"/>
    </row>
    <row r="53" spans="2:4">
      <c r="B53" s="1"/>
      <c r="C53" s="1"/>
    </row>
    <row r="54" spans="2:4">
      <c r="B54" s="1"/>
      <c r="C54" s="1"/>
    </row>
    <row r="55" spans="2:4">
      <c r="B55" s="1"/>
      <c r="C55" s="1"/>
    </row>
    <row r="56" spans="2:4">
      <c r="B56" s="1"/>
      <c r="C56" s="1"/>
    </row>
    <row r="57" spans="2:4">
      <c r="B57" s="1"/>
      <c r="C57" s="1"/>
    </row>
    <row r="58" spans="2:4">
      <c r="B58" s="1"/>
      <c r="C58" s="1"/>
    </row>
    <row r="59" spans="2:4">
      <c r="B59" s="1"/>
      <c r="C59" s="1"/>
    </row>
    <row r="60" spans="2:4">
      <c r="B60" s="1"/>
      <c r="C60" s="1"/>
    </row>
    <row r="61" spans="2:4">
      <c r="B61" s="1"/>
      <c r="C61" s="1"/>
    </row>
    <row r="62" spans="2:4">
      <c r="B62" s="1"/>
      <c r="C62" s="1"/>
    </row>
    <row r="63" spans="2:4">
      <c r="B63" s="1"/>
      <c r="C63" s="1"/>
    </row>
    <row r="64" spans="2:4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vbarrera</dc:creator>
  <cp:lastModifiedBy>vbarrera</cp:lastModifiedBy>
  <cp:lastPrinted>2013-09-12T13:24:00Z</cp:lastPrinted>
  <dcterms:created xsi:type="dcterms:W3CDTF">2012-11-07T16:45:32Z</dcterms:created>
  <dcterms:modified xsi:type="dcterms:W3CDTF">2013-09-12T13:24:13Z</dcterms:modified>
</cp:coreProperties>
</file>