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arrera\Documents\presupuesto2013\ejecuciones\"/>
    </mc:Choice>
  </mc:AlternateContent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I21" i="2" l="1"/>
  <c r="I22" i="2" s="1"/>
  <c r="I56" i="2" l="1"/>
  <c r="I52" i="2"/>
  <c r="I54" i="2" s="1"/>
  <c r="I47" i="2"/>
  <c r="I44" i="2"/>
  <c r="I9" i="2"/>
  <c r="I6" i="2" s="1"/>
  <c r="F22" i="2"/>
  <c r="F20" i="2"/>
  <c r="I38" i="2"/>
  <c r="I42" i="2" s="1"/>
  <c r="I45" i="2" s="1"/>
  <c r="I48" i="2" s="1"/>
  <c r="J13" i="2"/>
  <c r="I10" i="2"/>
  <c r="F23" i="2"/>
  <c r="F24" i="2"/>
  <c r="F40" i="2"/>
  <c r="F32" i="2"/>
  <c r="F26" i="2"/>
  <c r="F16" i="2"/>
  <c r="F18" i="2"/>
  <c r="F15" i="2"/>
  <c r="F13" i="2"/>
  <c r="J34" i="2" l="1"/>
  <c r="J33" i="2"/>
  <c r="J17" i="2"/>
  <c r="F17" i="2"/>
  <c r="D24" i="2"/>
  <c r="F9" i="2"/>
  <c r="F45" i="2"/>
  <c r="E25" i="2"/>
  <c r="E55" i="2" l="1"/>
  <c r="E54" i="2"/>
  <c r="E53" i="2"/>
  <c r="E56" i="2" s="1"/>
  <c r="D28" i="2"/>
  <c r="D56" i="2" l="1"/>
  <c r="D22" i="2"/>
  <c r="E29" i="2"/>
  <c r="F29" i="2" s="1"/>
  <c r="D49" i="2"/>
  <c r="E49" i="2" s="1"/>
  <c r="C49" i="2"/>
  <c r="D47" i="2"/>
  <c r="C47" i="2"/>
  <c r="D46" i="2"/>
  <c r="D45" i="2"/>
  <c r="C45" i="2"/>
  <c r="E45" i="2" l="1"/>
  <c r="E47" i="2"/>
  <c r="E28" i="2"/>
  <c r="E27" i="2"/>
  <c r="G27" i="2" s="1"/>
  <c r="E24" i="2"/>
  <c r="H24" i="2" s="1"/>
  <c r="E23" i="2"/>
  <c r="H23" i="2" s="1"/>
  <c r="E22" i="2"/>
  <c r="G23" i="2"/>
  <c r="G17" i="2"/>
  <c r="G14" i="2"/>
  <c r="J14" i="2" s="1"/>
  <c r="G13" i="2"/>
  <c r="G12" i="2"/>
  <c r="J12" i="2" s="1"/>
  <c r="F28" i="2"/>
  <c r="F27" i="2"/>
  <c r="F30" i="2"/>
  <c r="F11" i="2"/>
  <c r="F8" i="2"/>
  <c r="D19" i="2"/>
  <c r="E34" i="2"/>
  <c r="H34" i="2" s="1"/>
  <c r="E33" i="2"/>
  <c r="H33" i="2" s="1"/>
  <c r="E31" i="2"/>
  <c r="H31" i="2" s="1"/>
  <c r="E26" i="2"/>
  <c r="H26" i="2" s="1"/>
  <c r="E21" i="2"/>
  <c r="H21" i="2" s="1"/>
  <c r="E17" i="2"/>
  <c r="H17" i="2" s="1"/>
  <c r="E14" i="2"/>
  <c r="H14" i="2" s="1"/>
  <c r="E13" i="2"/>
  <c r="H13" i="2" s="1"/>
  <c r="E12" i="2"/>
  <c r="H12" i="2" s="1"/>
  <c r="E10" i="2"/>
  <c r="H10" i="2" s="1"/>
  <c r="E9" i="2"/>
  <c r="H9" i="2" s="1"/>
  <c r="D30" i="2"/>
  <c r="D25" i="2" s="1"/>
  <c r="D11" i="2"/>
  <c r="D8" i="2"/>
  <c r="B48" i="2"/>
  <c r="B47" i="2"/>
  <c r="B46" i="2"/>
  <c r="B40" i="2"/>
  <c r="E40" i="2" s="1"/>
  <c r="H40" i="2" s="1"/>
  <c r="C35" i="2"/>
  <c r="E35" i="2" s="1"/>
  <c r="C32" i="2"/>
  <c r="C46" i="2" s="1"/>
  <c r="E46" i="2" s="1"/>
  <c r="B30" i="2"/>
  <c r="C26" i="2"/>
  <c r="E44" i="2" s="1"/>
  <c r="B25" i="2"/>
  <c r="C21" i="2"/>
  <c r="C20" i="2"/>
  <c r="E20" i="2" s="1"/>
  <c r="B19" i="2"/>
  <c r="C19" i="2" s="1"/>
  <c r="C18" i="2"/>
  <c r="E18" i="2" s="1"/>
  <c r="H18" i="2" s="1"/>
  <c r="C16" i="2"/>
  <c r="E16" i="2" s="1"/>
  <c r="H16" i="2" s="1"/>
  <c r="C15" i="2"/>
  <c r="B11" i="2"/>
  <c r="C10" i="2"/>
  <c r="C9" i="2"/>
  <c r="C8" i="2"/>
  <c r="B8" i="2"/>
  <c r="H35" i="2" l="1"/>
  <c r="G35" i="2"/>
  <c r="I35" i="2" s="1"/>
  <c r="H20" i="2"/>
  <c r="G20" i="2"/>
  <c r="G31" i="2"/>
  <c r="J31" i="2" s="1"/>
  <c r="C48" i="2"/>
  <c r="E32" i="2"/>
  <c r="E8" i="2"/>
  <c r="G8" i="2" s="1"/>
  <c r="G9" i="2"/>
  <c r="G18" i="2"/>
  <c r="J18" i="2" s="1"/>
  <c r="G21" i="2"/>
  <c r="F19" i="2"/>
  <c r="G19" i="2" s="1"/>
  <c r="H27" i="2"/>
  <c r="G16" i="2"/>
  <c r="I16" i="2" s="1"/>
  <c r="G33" i="2"/>
  <c r="H28" i="2"/>
  <c r="G34" i="2"/>
  <c r="E19" i="2"/>
  <c r="G10" i="2"/>
  <c r="G40" i="2"/>
  <c r="G24" i="2"/>
  <c r="F25" i="2"/>
  <c r="H8" i="2"/>
  <c r="D48" i="2"/>
  <c r="G26" i="2"/>
  <c r="I26" i="2" s="1"/>
  <c r="G28" i="2"/>
  <c r="G11" i="2"/>
  <c r="G22" i="2"/>
  <c r="H22" i="2"/>
  <c r="C11" i="2"/>
  <c r="E11" i="2" s="1"/>
  <c r="H11" i="2" s="1"/>
  <c r="E15" i="2"/>
  <c r="E30" i="2"/>
  <c r="G30" i="2" s="1"/>
  <c r="D38" i="2"/>
  <c r="B38" i="2"/>
  <c r="B42" i="2" s="1"/>
  <c r="C30" i="2"/>
  <c r="C25" i="2" s="1"/>
  <c r="H19" i="2" l="1"/>
  <c r="H32" i="2"/>
  <c r="G32" i="2"/>
  <c r="J32" i="2" s="1"/>
  <c r="H15" i="2"/>
  <c r="G15" i="2"/>
  <c r="I15" i="2" s="1"/>
  <c r="H30" i="2"/>
  <c r="E38" i="2"/>
  <c r="E42" i="2" s="1"/>
  <c r="E48" i="2"/>
  <c r="H25" i="2"/>
  <c r="F38" i="2"/>
  <c r="F42" i="2" s="1"/>
  <c r="G25" i="2"/>
  <c r="C38" i="2"/>
  <c r="C42" i="2" s="1"/>
  <c r="D42" i="2"/>
  <c r="F48" i="2" l="1"/>
  <c r="I55" i="2"/>
  <c r="I57" i="2" s="1"/>
  <c r="H38" i="2"/>
  <c r="G38" i="2"/>
  <c r="H42" i="2"/>
  <c r="G42" i="2"/>
  <c r="J38" i="2" l="1"/>
  <c r="J42" i="2" s="1"/>
  <c r="J43" i="2" l="1"/>
  <c r="J45" i="2"/>
  <c r="J48" i="2" l="1"/>
  <c r="J49" i="2" s="1"/>
  <c r="J46" i="2"/>
</calcChain>
</file>

<file path=xl/sharedStrings.xml><?xml version="1.0" encoding="utf-8"?>
<sst xmlns="http://schemas.openxmlformats.org/spreadsheetml/2006/main" count="97" uniqueCount="48">
  <si>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</si>
  <si>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</si>
  <si>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</si>
  <si>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</si>
  <si>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</si>
  <si>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</si>
  <si>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</si>
  <si>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</si>
  <si>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</si>
  <si>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</si>
  <si>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</si>
  <si>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</si>
  <si>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</si>
  <si>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</si>
  <si>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</si>
  <si>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</si>
  <si>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</si>
  <si>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</si>
  <si>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</si>
  <si>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</si>
  <si>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</si>
  <si>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</si>
  <si>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</si>
  <si>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</si>
  <si>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</si>
  <si>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</si>
  <si>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</si>
  <si>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</si>
  <si>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</si>
  <si>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</si>
  <si>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</si>
  <si>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</si>
  <si>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</si>
  <si>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PRESUPUESTO POR EJECUTAR</t>
  </si>
  <si>
    <t>% DE EJEUCION</t>
  </si>
  <si>
    <t>AGUAS</t>
  </si>
  <si>
    <t>TR</t>
  </si>
  <si>
    <t>PREDIAL</t>
  </si>
  <si>
    <t>TSE</t>
  </si>
  <si>
    <t>REINTEGROS</t>
  </si>
  <si>
    <t>PRESUPUESTO INICIAL</t>
  </si>
  <si>
    <t>EJECUCION PRESUPUESTAL ENERO A DICIEDMBRE DE 2013</t>
  </si>
  <si>
    <t xml:space="preserve">  </t>
  </si>
  <si>
    <t>RELACION DE CERTIFICACION DE DEUDA MPIOS HUILA</t>
  </si>
  <si>
    <t>TELLO</t>
  </si>
  <si>
    <t>CEIBAS</t>
  </si>
  <si>
    <t>FUNCIOANMIENTO</t>
  </si>
  <si>
    <t>INVER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</si>
</sst>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3" fontId="1" fillId="0" borderId="19" xfId="0" applyNumberFormat="1" applyFont="1" applyFill="1" applyBorder="1"/>
    <xf numFmtId="3" fontId="3" fillId="0" borderId="19" xfId="0" applyNumberFormat="1" applyFont="1" applyFill="1" applyBorder="1"/>
    <xf numFmtId="4" fontId="3" fillId="0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21" xfId="0" applyNumberFormat="1" applyFont="1" applyFill="1" applyBorder="1"/>
    <xf numFmtId="4" fontId="1" fillId="0" borderId="19" xfId="0" applyNumberFormat="1" applyFont="1" applyFill="1" applyBorder="1"/>
    <xf numFmtId="4" fontId="1" fillId="0" borderId="21" xfId="0" applyNumberFormat="1" applyFont="1" applyFill="1" applyBorder="1"/>
    <xf numFmtId="4" fontId="2" fillId="0" borderId="13" xfId="0" applyNumberFormat="1" applyFont="1" applyFill="1" applyBorder="1"/>
    <xf numFmtId="3" fontId="0" fillId="0" borderId="0" xfId="0" applyNumberFormat="1" applyFill="1"/>
    <xf numFmtId="4" fontId="2" fillId="2" borderId="19" xfId="0" applyNumberFormat="1" applyFont="1" applyFill="1" applyBorder="1"/>
    <xf numFmtId="4" fontId="0" fillId="0" borderId="0" xfId="0" applyNumberForma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ORTESENTIDADES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LGASTOSADICIEMBRE31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C3">
            <v>477221282.98000002</v>
          </cell>
        </row>
        <row r="4">
          <cell r="C4">
            <v>3121643469.71</v>
          </cell>
        </row>
        <row r="6">
          <cell r="C6">
            <v>800000000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AMIENTO "/>
      <sheetName val="INVERSION"/>
      <sheetName val="ADICIONES2013"/>
    </sheetNames>
    <sheetDataSet>
      <sheetData sheetId="0">
        <row r="62">
          <cell r="T62">
            <v>1029674745</v>
          </cell>
        </row>
      </sheetData>
      <sheetData sheetId="1">
        <row r="24">
          <cell r="Y24">
            <v>27341751839.127998</v>
          </cell>
          <cell r="Z24">
            <v>1491772510.8140004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15" workbookViewId="0">
      <selection activeCell="F35" sqref="F35"/>
    </sheetView>
  </sheetViews>
  <sheetFormatPr baseColWidth="10" defaultRowHeight="15" x14ac:dyDescent="0.2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  <col min="9" max="9" width="15.28515625" bestFit="1" customWidth="1"/>
    <col min="10" max="10" width="15.42578125" bestFit="1" customWidth="1"/>
  </cols>
  <sheetData>
    <row r="1" spans="1:10" x14ac:dyDescent="0.25">
      <c r="A1" s="43" t="s">
        <v>0</v>
      </c>
      <c r="B1" s="44"/>
      <c r="C1" s="44"/>
      <c r="D1" s="44"/>
      <c r="E1" s="45"/>
      <c r="F1" s="9"/>
      <c r="G1" s="9"/>
      <c r="H1" s="9"/>
    </row>
    <row r="2" spans="1:10" x14ac:dyDescent="0.25">
      <c r="A2" s="46" t="s">
        <v>41</v>
      </c>
      <c r="B2" s="47"/>
      <c r="C2" s="47"/>
      <c r="D2" s="47"/>
      <c r="E2" s="47"/>
      <c r="F2" s="10"/>
      <c r="G2" s="10"/>
      <c r="H2" s="10"/>
    </row>
    <row r="3" spans="1:10" ht="15.75" thickBot="1" x14ac:dyDescent="0.3">
      <c r="A3" s="11"/>
      <c r="B3" s="12" t="s">
        <v>1</v>
      </c>
      <c r="C3" s="12"/>
      <c r="D3" s="12"/>
      <c r="E3" s="12"/>
      <c r="F3" s="10"/>
      <c r="G3" s="10"/>
      <c r="H3" s="10"/>
    </row>
    <row r="4" spans="1:10" ht="45" x14ac:dyDescent="0.25">
      <c r="A4" s="13" t="s">
        <v>2</v>
      </c>
      <c r="B4" s="14" t="s">
        <v>3</v>
      </c>
      <c r="C4" s="15" t="s">
        <v>40</v>
      </c>
      <c r="D4" s="16" t="s">
        <v>23</v>
      </c>
      <c r="E4" s="17" t="s">
        <v>24</v>
      </c>
      <c r="F4" s="3" t="s">
        <v>32</v>
      </c>
      <c r="G4" s="3" t="s">
        <v>33</v>
      </c>
      <c r="H4" s="3" t="s">
        <v>34</v>
      </c>
    </row>
    <row r="5" spans="1:10" ht="15.75" thickBot="1" x14ac:dyDescent="0.3">
      <c r="A5" s="18"/>
      <c r="B5" s="19"/>
      <c r="C5" s="20"/>
      <c r="D5" s="21" t="s">
        <v>1</v>
      </c>
      <c r="E5" s="20"/>
      <c r="F5" s="10"/>
      <c r="G5" s="10"/>
      <c r="H5" s="10"/>
    </row>
    <row r="6" spans="1:10" x14ac:dyDescent="0.25">
      <c r="A6" s="22" t="s">
        <v>1</v>
      </c>
      <c r="B6" s="23" t="s">
        <v>1</v>
      </c>
      <c r="C6" s="23" t="s">
        <v>1</v>
      </c>
      <c r="D6" s="23" t="s">
        <v>1</v>
      </c>
      <c r="E6" s="24"/>
      <c r="F6" s="10"/>
      <c r="G6" s="10"/>
      <c r="H6" s="10"/>
      <c r="I6">
        <f>+I9*55/100</f>
        <v>1265231025.9324999</v>
      </c>
    </row>
    <row r="7" spans="1:10" x14ac:dyDescent="0.25">
      <c r="A7" s="4"/>
      <c r="B7" s="5" t="s">
        <v>1</v>
      </c>
      <c r="C7" s="5" t="s">
        <v>1</v>
      </c>
      <c r="D7" s="5" t="s">
        <v>1</v>
      </c>
      <c r="E7" s="6"/>
      <c r="F7" s="10"/>
      <c r="G7" s="10"/>
      <c r="H7" s="10"/>
      <c r="I7" t="s">
        <v>1</v>
      </c>
    </row>
    <row r="8" spans="1:10" x14ac:dyDescent="0.25">
      <c r="A8" s="4" t="s">
        <v>4</v>
      </c>
      <c r="B8" s="5">
        <f>+B9+B10</f>
        <v>3800685741</v>
      </c>
      <c r="C8" s="5">
        <f>+C9+C10</f>
        <v>3990720028.0500002</v>
      </c>
      <c r="D8" s="35">
        <f>+D9+D10</f>
        <v>0</v>
      </c>
      <c r="E8" s="36">
        <f>+C8+D8</f>
        <v>3990720028.0500002</v>
      </c>
      <c r="F8" s="35">
        <f>+F9+F10</f>
        <v>7160767210</v>
      </c>
      <c r="G8" s="7">
        <f>+E8-F8</f>
        <v>-3170047181.9499998</v>
      </c>
      <c r="H8" s="8">
        <f>+F8/E8*100</f>
        <v>179.43546928043938</v>
      </c>
    </row>
    <row r="9" spans="1:10" x14ac:dyDescent="0.25">
      <c r="A9" s="4" t="s">
        <v>5</v>
      </c>
      <c r="B9" s="5">
        <v>2432925077</v>
      </c>
      <c r="C9" s="5">
        <f>+B9*1.05</f>
        <v>2554571330.8499999</v>
      </c>
      <c r="D9" s="35">
        <v>0</v>
      </c>
      <c r="E9" s="36">
        <f t="shared" ref="E9:E40" si="0">+C9+D9</f>
        <v>2554571330.8499999</v>
      </c>
      <c r="F9" s="35">
        <f>3982615749+872375629</f>
        <v>4854991378</v>
      </c>
      <c r="G9" s="7">
        <f t="shared" ref="G9:G42" si="1">+E9-F9</f>
        <v>-2300420047.1500001</v>
      </c>
      <c r="H9" s="8">
        <f t="shared" ref="H9:H42" si="2">+F9/E9*100</f>
        <v>190.05111814139735</v>
      </c>
      <c r="I9" s="2">
        <f>-G9</f>
        <v>2300420047.1500001</v>
      </c>
    </row>
    <row r="10" spans="1:10" x14ac:dyDescent="0.25">
      <c r="A10" s="4" t="s">
        <v>6</v>
      </c>
      <c r="B10" s="5">
        <v>1367760664</v>
      </c>
      <c r="C10" s="5">
        <f>+B10*1.05</f>
        <v>1436148697.2</v>
      </c>
      <c r="D10" s="35">
        <v>0</v>
      </c>
      <c r="E10" s="36">
        <f t="shared" si="0"/>
        <v>1436148697.2</v>
      </c>
      <c r="F10" s="35">
        <v>2305775832</v>
      </c>
      <c r="G10" s="7">
        <f t="shared" si="1"/>
        <v>-869627134.79999995</v>
      </c>
      <c r="H10" s="8">
        <f t="shared" si="2"/>
        <v>160.55272246498404</v>
      </c>
      <c r="I10" s="2">
        <f>-G10</f>
        <v>869627134.79999995</v>
      </c>
    </row>
    <row r="11" spans="1:10" x14ac:dyDescent="0.25">
      <c r="A11" s="4" t="s">
        <v>7</v>
      </c>
      <c r="B11" s="5">
        <f>SUM(B12:B16)</f>
        <v>2561362810</v>
      </c>
      <c r="C11" s="5">
        <f>SUM(C12:C16)</f>
        <v>4083130950.5</v>
      </c>
      <c r="D11" s="35">
        <f>SUM(D12:D16)</f>
        <v>0</v>
      </c>
      <c r="E11" s="36">
        <f t="shared" si="0"/>
        <v>4083130950.5</v>
      </c>
      <c r="F11" s="35">
        <f>SUM(F12:F16)</f>
        <v>3046656377</v>
      </c>
      <c r="G11" s="7">
        <f t="shared" si="1"/>
        <v>1036474573.5</v>
      </c>
      <c r="H11" s="8">
        <f t="shared" si="2"/>
        <v>74.615691094279541</v>
      </c>
    </row>
    <row r="12" spans="1:10" x14ac:dyDescent="0.25">
      <c r="A12" s="4" t="s">
        <v>8</v>
      </c>
      <c r="B12" s="5">
        <v>990500000</v>
      </c>
      <c r="C12" s="5">
        <v>1482000000</v>
      </c>
      <c r="D12" s="35">
        <v>0</v>
      </c>
      <c r="E12" s="36">
        <f t="shared" si="0"/>
        <v>1482000000</v>
      </c>
      <c r="F12" s="35">
        <v>833286000</v>
      </c>
      <c r="G12" s="7">
        <f t="shared" si="1"/>
        <v>648714000</v>
      </c>
      <c r="H12" s="8">
        <f t="shared" si="2"/>
        <v>56.227125506072873</v>
      </c>
      <c r="J12" s="2">
        <f>+G12</f>
        <v>648714000</v>
      </c>
    </row>
    <row r="13" spans="1:10" x14ac:dyDescent="0.25">
      <c r="A13" s="4" t="s">
        <v>9</v>
      </c>
      <c r="B13" s="5">
        <v>895500000</v>
      </c>
      <c r="C13" s="5">
        <v>1607000000</v>
      </c>
      <c r="D13" s="35">
        <v>0</v>
      </c>
      <c r="E13" s="36">
        <f t="shared" si="0"/>
        <v>1607000000</v>
      </c>
      <c r="F13" s="35">
        <f>1342285730-5519085</f>
        <v>1336766645</v>
      </c>
      <c r="G13" s="7">
        <f t="shared" si="1"/>
        <v>270233355</v>
      </c>
      <c r="H13" s="8">
        <f t="shared" si="2"/>
        <v>83.183985376477906</v>
      </c>
      <c r="J13" s="2">
        <f>+G13</f>
        <v>270233355</v>
      </c>
    </row>
    <row r="14" spans="1:10" s="9" customFormat="1" x14ac:dyDescent="0.25">
      <c r="A14" s="4" t="s">
        <v>10</v>
      </c>
      <c r="B14" s="5">
        <v>300000000</v>
      </c>
      <c r="C14" s="5">
        <v>600000000</v>
      </c>
      <c r="D14" s="35">
        <v>0</v>
      </c>
      <c r="E14" s="36">
        <f t="shared" si="0"/>
        <v>600000000</v>
      </c>
      <c r="F14" s="35">
        <v>241875021</v>
      </c>
      <c r="G14" s="7">
        <f t="shared" si="1"/>
        <v>358124979</v>
      </c>
      <c r="H14" s="8">
        <f t="shared" si="2"/>
        <v>40.312503500000005</v>
      </c>
      <c r="J14" s="40">
        <f>+G14</f>
        <v>358124979</v>
      </c>
    </row>
    <row r="15" spans="1:10" x14ac:dyDescent="0.25">
      <c r="A15" s="4" t="s">
        <v>11</v>
      </c>
      <c r="B15" s="5">
        <v>40000000</v>
      </c>
      <c r="C15" s="5">
        <f t="shared" ref="C15:C18" si="3">+B15*1.05</f>
        <v>42000000</v>
      </c>
      <c r="D15" s="35">
        <v>0</v>
      </c>
      <c r="E15" s="36">
        <f t="shared" si="0"/>
        <v>42000000</v>
      </c>
      <c r="F15" s="35">
        <f>108901767+124050</f>
        <v>109025817</v>
      </c>
      <c r="G15" s="7">
        <f t="shared" si="1"/>
        <v>-67025817</v>
      </c>
      <c r="H15" s="8">
        <f t="shared" si="2"/>
        <v>259.5852785714286</v>
      </c>
      <c r="I15" s="2">
        <f>-G15</f>
        <v>67025817</v>
      </c>
    </row>
    <row r="16" spans="1:10" x14ac:dyDescent="0.25">
      <c r="A16" s="4" t="s">
        <v>12</v>
      </c>
      <c r="B16" s="5">
        <v>335362810</v>
      </c>
      <c r="C16" s="5">
        <f t="shared" si="3"/>
        <v>352130950.5</v>
      </c>
      <c r="D16" s="35">
        <v>0</v>
      </c>
      <c r="E16" s="36">
        <f t="shared" si="0"/>
        <v>352130950.5</v>
      </c>
      <c r="F16" s="35">
        <f>525702794-28700+28800</f>
        <v>525702894</v>
      </c>
      <c r="G16" s="7">
        <f t="shared" si="1"/>
        <v>-173571943.5</v>
      </c>
      <c r="H16" s="8">
        <f t="shared" si="2"/>
        <v>149.29187373434246</v>
      </c>
      <c r="I16" s="2">
        <f>-G16</f>
        <v>173571943.5</v>
      </c>
    </row>
    <row r="17" spans="1:10" x14ac:dyDescent="0.25">
      <c r="A17" s="4" t="s">
        <v>13</v>
      </c>
      <c r="B17" s="5">
        <v>3390234777</v>
      </c>
      <c r="C17" s="5">
        <v>3559746688</v>
      </c>
      <c r="D17" s="35">
        <v>0</v>
      </c>
      <c r="E17" s="36">
        <f t="shared" si="0"/>
        <v>3559746688</v>
      </c>
      <c r="F17" s="41">
        <f>2797469488+407369860</f>
        <v>3204839348</v>
      </c>
      <c r="G17" s="7">
        <f t="shared" si="1"/>
        <v>354907340</v>
      </c>
      <c r="H17" s="8">
        <f t="shared" si="2"/>
        <v>90.029983279529361</v>
      </c>
      <c r="I17" t="s">
        <v>1</v>
      </c>
      <c r="J17" s="2">
        <f>+G17</f>
        <v>354907340</v>
      </c>
    </row>
    <row r="18" spans="1:10" x14ac:dyDescent="0.25">
      <c r="A18" s="4" t="s">
        <v>14</v>
      </c>
      <c r="B18" s="5">
        <v>53560000</v>
      </c>
      <c r="C18" s="5">
        <f t="shared" si="3"/>
        <v>56238000</v>
      </c>
      <c r="D18" s="35">
        <v>0</v>
      </c>
      <c r="E18" s="36">
        <f t="shared" si="0"/>
        <v>56238000</v>
      </c>
      <c r="F18" s="35">
        <f>35568310+6353165+83782</f>
        <v>42005257</v>
      </c>
      <c r="G18" s="7">
        <f t="shared" si="1"/>
        <v>14232743</v>
      </c>
      <c r="H18" s="8">
        <f t="shared" si="2"/>
        <v>74.691946726412752</v>
      </c>
      <c r="J18" s="2">
        <f>+G18</f>
        <v>14232743</v>
      </c>
    </row>
    <row r="19" spans="1:10" x14ac:dyDescent="0.25">
      <c r="A19" s="25" t="s">
        <v>15</v>
      </c>
      <c r="B19" s="5">
        <f>+B20+B21</f>
        <v>0</v>
      </c>
      <c r="C19" s="5">
        <f>+B19*1.05</f>
        <v>0</v>
      </c>
      <c r="D19" s="35">
        <f>SUM(D20:D24)</f>
        <v>6308430185.71</v>
      </c>
      <c r="E19" s="36">
        <f t="shared" si="0"/>
        <v>6308430185.71</v>
      </c>
      <c r="F19" s="35">
        <f>SUM(F20:F24)</f>
        <v>6144681644.6900005</v>
      </c>
      <c r="G19" s="7">
        <f t="shared" si="1"/>
        <v>163748541.0199995</v>
      </c>
      <c r="H19" s="8">
        <f t="shared" si="2"/>
        <v>97.404290192654798</v>
      </c>
      <c r="J19" s="1">
        <v>0</v>
      </c>
    </row>
    <row r="20" spans="1:10" x14ac:dyDescent="0.25">
      <c r="A20" s="4" t="s">
        <v>25</v>
      </c>
      <c r="B20" s="5">
        <v>0</v>
      </c>
      <c r="C20" s="5">
        <f>+B20*1.05</f>
        <v>0</v>
      </c>
      <c r="D20" s="35">
        <v>434867400</v>
      </c>
      <c r="E20" s="36">
        <f t="shared" si="0"/>
        <v>434867400</v>
      </c>
      <c r="F20" s="35">
        <f>+[1]Hoja1!$C$3</f>
        <v>477221282.98000002</v>
      </c>
      <c r="G20" s="7">
        <f t="shared" si="1"/>
        <v>-42353882.980000019</v>
      </c>
      <c r="H20" s="8">
        <f t="shared" si="2"/>
        <v>109.7394936893407</v>
      </c>
      <c r="I20">
        <v>3028354361</v>
      </c>
    </row>
    <row r="21" spans="1:10" ht="29.25" x14ac:dyDescent="0.25">
      <c r="A21" s="26" t="s">
        <v>26</v>
      </c>
      <c r="B21" s="5">
        <v>0</v>
      </c>
      <c r="C21" s="5">
        <f>+B21*1.05</f>
        <v>0</v>
      </c>
      <c r="D21" s="35">
        <v>845027777</v>
      </c>
      <c r="E21" s="36">
        <f t="shared" si="0"/>
        <v>845027777</v>
      </c>
      <c r="F21" s="41">
        <v>676000000</v>
      </c>
      <c r="G21" s="7">
        <f t="shared" si="1"/>
        <v>169027777</v>
      </c>
      <c r="H21" s="8">
        <f t="shared" si="2"/>
        <v>79.997370311295697</v>
      </c>
      <c r="I21">
        <f>+I20-320174534-158613324-208689655</f>
        <v>2340876848</v>
      </c>
    </row>
    <row r="22" spans="1:10" x14ac:dyDescent="0.25">
      <c r="A22" s="26" t="s">
        <v>27</v>
      </c>
      <c r="B22" s="5"/>
      <c r="C22" s="5"/>
      <c r="D22" s="35">
        <f>337074647+2053555469.71+1068088000+500000000</f>
        <v>3958718116.71</v>
      </c>
      <c r="E22" s="36">
        <f>+D22</f>
        <v>3958718116.71</v>
      </c>
      <c r="F22" s="35">
        <f>+[1]Hoja1!$C$4+[1]Hoja1!$C$6</f>
        <v>3921643469.71</v>
      </c>
      <c r="G22" s="7">
        <f t="shared" si="1"/>
        <v>37074647</v>
      </c>
      <c r="H22" s="8">
        <f t="shared" si="2"/>
        <v>99.063468377717896</v>
      </c>
      <c r="I22">
        <f>+I20+I21</f>
        <v>5369231209</v>
      </c>
    </row>
    <row r="23" spans="1:10" x14ac:dyDescent="0.25">
      <c r="A23" s="26" t="s">
        <v>31</v>
      </c>
      <c r="B23" s="5"/>
      <c r="C23" s="5"/>
      <c r="D23" s="35">
        <v>21562630</v>
      </c>
      <c r="E23" s="36">
        <f>+D23</f>
        <v>21562630</v>
      </c>
      <c r="F23" s="35">
        <f>+E23</f>
        <v>21562630</v>
      </c>
      <c r="G23" s="7">
        <f t="shared" si="1"/>
        <v>0</v>
      </c>
      <c r="H23" s="8">
        <f t="shared" si="2"/>
        <v>100</v>
      </c>
    </row>
    <row r="24" spans="1:10" ht="29.25" x14ac:dyDescent="0.25">
      <c r="A24" s="26" t="s">
        <v>30</v>
      </c>
      <c r="B24" s="5"/>
      <c r="C24" s="5"/>
      <c r="D24" s="35">
        <f>67335762+680918500+300000000</f>
        <v>1048254262</v>
      </c>
      <c r="E24" s="36">
        <f>+D24</f>
        <v>1048254262</v>
      </c>
      <c r="F24" s="35">
        <f>+E24</f>
        <v>1048254262</v>
      </c>
      <c r="G24" s="7">
        <f t="shared" si="1"/>
        <v>0</v>
      </c>
      <c r="H24" s="8">
        <f t="shared" si="2"/>
        <v>100</v>
      </c>
    </row>
    <row r="25" spans="1:10" x14ac:dyDescent="0.25">
      <c r="A25" s="25" t="s">
        <v>16</v>
      </c>
      <c r="B25" s="32">
        <f>+B26+B30</f>
        <v>1453660000</v>
      </c>
      <c r="C25" s="32">
        <f>+C26+C30</f>
        <v>3621351323.5500002</v>
      </c>
      <c r="D25" s="37">
        <f>+D26+D30+D27+D28+D29</f>
        <v>5576407172.2600002</v>
      </c>
      <c r="E25" s="38">
        <f>3621351324+5576407172.26</f>
        <v>9197758496.2600002</v>
      </c>
      <c r="F25" s="37">
        <f>+F26+F30+F27+F28+F29</f>
        <v>8528324205</v>
      </c>
      <c r="G25" s="33">
        <f t="shared" si="1"/>
        <v>669434291.26000023</v>
      </c>
      <c r="H25" s="34">
        <f t="shared" si="2"/>
        <v>92.721767031258693</v>
      </c>
      <c r="J25" s="1" t="s">
        <v>1</v>
      </c>
    </row>
    <row r="26" spans="1:10" x14ac:dyDescent="0.25">
      <c r="A26" s="4" t="s">
        <v>17</v>
      </c>
      <c r="B26" s="5">
        <v>177160000</v>
      </c>
      <c r="C26" s="5">
        <f>+B26*1.05</f>
        <v>186018000</v>
      </c>
      <c r="D26" s="35">
        <v>17376765.260000002</v>
      </c>
      <c r="E26" s="36">
        <f t="shared" si="0"/>
        <v>203394765.25999999</v>
      </c>
      <c r="F26" s="35">
        <f>574905161-700521</f>
        <v>574204640</v>
      </c>
      <c r="G26" s="7">
        <f t="shared" si="1"/>
        <v>-370809874.74000001</v>
      </c>
      <c r="H26" s="8">
        <f t="shared" si="2"/>
        <v>282.3104317684838</v>
      </c>
      <c r="I26" s="2">
        <f>-G26</f>
        <v>370809874.74000001</v>
      </c>
    </row>
    <row r="27" spans="1:10" x14ac:dyDescent="0.25">
      <c r="A27" s="4" t="s">
        <v>28</v>
      </c>
      <c r="B27" s="5"/>
      <c r="C27" s="5"/>
      <c r="D27" s="5">
        <v>2193627677</v>
      </c>
      <c r="E27" s="6">
        <f>+D27</f>
        <v>2193627677</v>
      </c>
      <c r="F27" s="35">
        <f>+D27</f>
        <v>2193627677</v>
      </c>
      <c r="G27" s="7">
        <f t="shared" si="1"/>
        <v>0</v>
      </c>
      <c r="H27" s="8">
        <f t="shared" si="2"/>
        <v>100</v>
      </c>
    </row>
    <row r="28" spans="1:10" x14ac:dyDescent="0.25">
      <c r="A28" s="4" t="s">
        <v>29</v>
      </c>
      <c r="B28" s="5"/>
      <c r="C28" s="5"/>
      <c r="D28" s="5">
        <f>2405876685+709308488</f>
        <v>3115185173</v>
      </c>
      <c r="E28" s="6">
        <f>+D28</f>
        <v>3115185173</v>
      </c>
      <c r="F28" s="35">
        <f>+D28</f>
        <v>3115185173</v>
      </c>
      <c r="G28" s="7">
        <f t="shared" si="1"/>
        <v>0</v>
      </c>
      <c r="H28" s="8">
        <f t="shared" si="2"/>
        <v>100</v>
      </c>
    </row>
    <row r="29" spans="1:10" x14ac:dyDescent="0.25">
      <c r="A29" s="4" t="s">
        <v>39</v>
      </c>
      <c r="B29" s="5"/>
      <c r="C29" s="5">
        <v>0</v>
      </c>
      <c r="D29" s="5">
        <v>250217557</v>
      </c>
      <c r="E29" s="6">
        <f>+C29+D29</f>
        <v>250217557</v>
      </c>
      <c r="F29" s="35">
        <f>+E29</f>
        <v>250217557</v>
      </c>
      <c r="G29" s="7"/>
      <c r="H29" s="8"/>
    </row>
    <row r="30" spans="1:10" x14ac:dyDescent="0.25">
      <c r="A30" s="25" t="s">
        <v>18</v>
      </c>
      <c r="B30" s="5">
        <f>+B31+B32</f>
        <v>1276500000</v>
      </c>
      <c r="C30" s="5">
        <f>SUM(C31:C35)</f>
        <v>3435333323.5500002</v>
      </c>
      <c r="D30" s="5">
        <f>SUM(D31:D35)</f>
        <v>0</v>
      </c>
      <c r="E30" s="6">
        <f t="shared" si="0"/>
        <v>3435333323.5500002</v>
      </c>
      <c r="F30" s="35">
        <f>SUM(F31:F35)</f>
        <v>2395089158</v>
      </c>
      <c r="G30" s="7">
        <f t="shared" si="1"/>
        <v>1040244165.5500002</v>
      </c>
      <c r="H30" s="8">
        <f t="shared" si="2"/>
        <v>69.719265422691677</v>
      </c>
    </row>
    <row r="31" spans="1:10" x14ac:dyDescent="0.25">
      <c r="A31" s="4" t="s">
        <v>19</v>
      </c>
      <c r="B31" s="5">
        <v>309500000</v>
      </c>
      <c r="C31" s="5">
        <v>594000000</v>
      </c>
      <c r="D31" s="5">
        <v>0</v>
      </c>
      <c r="E31" s="6">
        <f t="shared" si="0"/>
        <v>594000000</v>
      </c>
      <c r="F31" s="35">
        <v>516995256</v>
      </c>
      <c r="G31" s="7">
        <f t="shared" si="1"/>
        <v>77004744</v>
      </c>
      <c r="H31" s="8">
        <f t="shared" si="2"/>
        <v>87.036238383838381</v>
      </c>
      <c r="J31" s="2">
        <f>+G31</f>
        <v>77004744</v>
      </c>
    </row>
    <row r="32" spans="1:10" x14ac:dyDescent="0.25">
      <c r="A32" s="4" t="s">
        <v>9</v>
      </c>
      <c r="B32" s="5">
        <v>967000000</v>
      </c>
      <c r="C32" s="5">
        <f>+B32*1.05</f>
        <v>1015350000</v>
      </c>
      <c r="D32" s="5">
        <v>0</v>
      </c>
      <c r="E32" s="6">
        <f t="shared" si="0"/>
        <v>1015350000</v>
      </c>
      <c r="F32" s="35">
        <f>240161862+7378481-7215029</f>
        <v>240325314</v>
      </c>
      <c r="G32" s="7">
        <f t="shared" si="1"/>
        <v>775024686</v>
      </c>
      <c r="H32" s="8">
        <f t="shared" si="2"/>
        <v>23.669209041217314</v>
      </c>
      <c r="J32" s="2">
        <f>+G32</f>
        <v>775024686</v>
      </c>
    </row>
    <row r="33" spans="1:11" x14ac:dyDescent="0.25">
      <c r="A33" s="4" t="s">
        <v>13</v>
      </c>
      <c r="B33" s="5">
        <v>1130078259</v>
      </c>
      <c r="C33" s="5">
        <v>1186582000</v>
      </c>
      <c r="D33" s="5">
        <v>0</v>
      </c>
      <c r="E33" s="6">
        <f t="shared" si="0"/>
        <v>1186582000</v>
      </c>
      <c r="F33" s="35">
        <v>651381744</v>
      </c>
      <c r="G33" s="7">
        <f t="shared" si="1"/>
        <v>535200256</v>
      </c>
      <c r="H33" s="8">
        <f t="shared" si="2"/>
        <v>54.895636711158602</v>
      </c>
      <c r="I33" t="s">
        <v>42</v>
      </c>
      <c r="J33" s="2">
        <f>+G33</f>
        <v>535200256</v>
      </c>
    </row>
    <row r="34" spans="1:11" x14ac:dyDescent="0.25">
      <c r="A34" s="4" t="s">
        <v>10</v>
      </c>
      <c r="B34" s="5">
        <v>120000000</v>
      </c>
      <c r="C34" s="5">
        <v>200000000</v>
      </c>
      <c r="D34" s="5">
        <v>0</v>
      </c>
      <c r="E34" s="6">
        <f t="shared" si="0"/>
        <v>200000000</v>
      </c>
      <c r="F34" s="35">
        <v>135251665</v>
      </c>
      <c r="G34" s="7">
        <f t="shared" si="1"/>
        <v>64748335</v>
      </c>
      <c r="H34" s="8">
        <f t="shared" si="2"/>
        <v>67.625832500000001</v>
      </c>
      <c r="J34" s="2">
        <f>+G34</f>
        <v>64748335</v>
      </c>
    </row>
    <row r="35" spans="1:11" x14ac:dyDescent="0.25">
      <c r="A35" s="4" t="s">
        <v>4</v>
      </c>
      <c r="B35" s="5">
        <v>418477451</v>
      </c>
      <c r="C35" s="5">
        <f>+B35*1.05</f>
        <v>439401323.55000001</v>
      </c>
      <c r="D35" s="5">
        <v>0</v>
      </c>
      <c r="E35" s="6">
        <f t="shared" si="0"/>
        <v>439401323.55000001</v>
      </c>
      <c r="F35" s="35">
        <v>851135179</v>
      </c>
      <c r="G35" s="7">
        <f t="shared" si="1"/>
        <v>-411733855.44999999</v>
      </c>
      <c r="H35" s="8">
        <f t="shared" si="2"/>
        <v>193.70337169754754</v>
      </c>
      <c r="I35" s="2">
        <f>-G35</f>
        <v>411733855.44999999</v>
      </c>
    </row>
    <row r="36" spans="1:11" x14ac:dyDescent="0.25">
      <c r="A36" s="4"/>
      <c r="B36" s="5"/>
      <c r="C36" s="5"/>
      <c r="D36" s="35"/>
      <c r="E36" s="36" t="s">
        <v>1</v>
      </c>
      <c r="F36" s="35"/>
      <c r="G36" s="7" t="s">
        <v>1</v>
      </c>
      <c r="H36" s="8" t="s">
        <v>1</v>
      </c>
    </row>
    <row r="37" spans="1:11" x14ac:dyDescent="0.25">
      <c r="A37" s="25"/>
      <c r="B37" s="5"/>
      <c r="C37" s="5" t="s">
        <v>1</v>
      </c>
      <c r="D37" s="35" t="s">
        <v>1</v>
      </c>
      <c r="E37" s="36" t="s">
        <v>1</v>
      </c>
      <c r="F37" s="35" t="s">
        <v>1</v>
      </c>
      <c r="G37" s="7" t="s">
        <v>1</v>
      </c>
      <c r="H37" s="8" t="s">
        <v>1</v>
      </c>
    </row>
    <row r="38" spans="1:11" x14ac:dyDescent="0.25">
      <c r="A38" s="25" t="s">
        <v>20</v>
      </c>
      <c r="B38" s="5">
        <f>+B8+B11+B18+B25+B19+B17</f>
        <v>11259503328</v>
      </c>
      <c r="C38" s="5">
        <f>+C8+C11+C18+C25+C19+C17</f>
        <v>15311186990.1</v>
      </c>
      <c r="D38" s="35">
        <f>+D8+D11+D18+D25+D19+D17</f>
        <v>11884837357.970001</v>
      </c>
      <c r="E38" s="5">
        <f>+E8+E11+E18+E25+E19+E17</f>
        <v>27196024348.52</v>
      </c>
      <c r="F38" s="35">
        <f>+F8+F11+F18+F25+F19+F17</f>
        <v>28127274041.690002</v>
      </c>
      <c r="G38" s="7">
        <f t="shared" si="1"/>
        <v>-931249693.17000198</v>
      </c>
      <c r="H38" s="8">
        <f t="shared" si="2"/>
        <v>103.42421260268023</v>
      </c>
      <c r="I38" s="1">
        <f>SUM(I8:I35)</f>
        <v>14931651090.640001</v>
      </c>
      <c r="J38" s="1">
        <f>SUM(J8:J35)</f>
        <v>3098190438</v>
      </c>
      <c r="K38" s="1"/>
    </row>
    <row r="39" spans="1:11" x14ac:dyDescent="0.25">
      <c r="A39" s="4"/>
      <c r="B39" s="5" t="s">
        <v>1</v>
      </c>
      <c r="C39" s="5" t="s">
        <v>1</v>
      </c>
      <c r="D39" s="35" t="s">
        <v>1</v>
      </c>
      <c r="E39" s="36" t="s">
        <v>1</v>
      </c>
      <c r="F39" s="35" t="s">
        <v>1</v>
      </c>
      <c r="G39" s="7" t="s">
        <v>1</v>
      </c>
      <c r="H39" s="8" t="s">
        <v>1</v>
      </c>
      <c r="I39" s="1"/>
      <c r="J39" s="1" t="s">
        <v>1</v>
      </c>
      <c r="K39" s="1"/>
    </row>
    <row r="40" spans="1:11" x14ac:dyDescent="0.25">
      <c r="A40" s="25" t="s">
        <v>21</v>
      </c>
      <c r="B40" s="5">
        <f>+[2]INGRESOS!$B$44</f>
        <v>1452403000</v>
      </c>
      <c r="C40" s="5">
        <v>1637500000</v>
      </c>
      <c r="D40" s="35">
        <v>0</v>
      </c>
      <c r="E40" s="36">
        <f t="shared" si="0"/>
        <v>1637500000</v>
      </c>
      <c r="F40" s="41">
        <f>+E40-35830000</f>
        <v>1601670000</v>
      </c>
      <c r="G40" s="7">
        <f t="shared" si="1"/>
        <v>35830000</v>
      </c>
      <c r="H40" s="8">
        <f t="shared" si="2"/>
        <v>97.811908396946563</v>
      </c>
      <c r="I40" s="1"/>
      <c r="J40" s="1">
        <v>0</v>
      </c>
      <c r="K40" s="1"/>
    </row>
    <row r="41" spans="1:11" x14ac:dyDescent="0.25">
      <c r="A41" s="25" t="s">
        <v>1</v>
      </c>
      <c r="B41" s="5"/>
      <c r="C41" s="5" t="s">
        <v>1</v>
      </c>
      <c r="D41" s="35" t="s">
        <v>1</v>
      </c>
      <c r="E41" s="36" t="s">
        <v>1</v>
      </c>
      <c r="F41" s="35" t="s">
        <v>1</v>
      </c>
      <c r="G41" s="7" t="s">
        <v>1</v>
      </c>
      <c r="H41" s="8" t="s">
        <v>1</v>
      </c>
      <c r="I41" s="1"/>
      <c r="J41" s="1"/>
      <c r="K41" s="1"/>
    </row>
    <row r="42" spans="1:11" ht="15.75" thickBot="1" x14ac:dyDescent="0.3">
      <c r="A42" s="27" t="s">
        <v>22</v>
      </c>
      <c r="B42" s="28">
        <f>+B38+B40</f>
        <v>12711906328</v>
      </c>
      <c r="C42" s="28">
        <f>+C38+C40</f>
        <v>16948686990.1</v>
      </c>
      <c r="D42" s="39">
        <f>+D38+D40</f>
        <v>11884837357.970001</v>
      </c>
      <c r="E42" s="28">
        <f>+E38+E40</f>
        <v>28833524348.52</v>
      </c>
      <c r="F42" s="35">
        <f>+F38+F40</f>
        <v>29728944041.690002</v>
      </c>
      <c r="G42" s="7">
        <f t="shared" si="1"/>
        <v>-895419693.17000198</v>
      </c>
      <c r="H42" s="8">
        <f t="shared" si="2"/>
        <v>103.105481252818</v>
      </c>
      <c r="I42" s="1">
        <f>+I38</f>
        <v>14931651090.640001</v>
      </c>
      <c r="J42" s="1">
        <f>+J38+J40</f>
        <v>3098190438</v>
      </c>
      <c r="K42" s="1"/>
    </row>
    <row r="43" spans="1:11" x14ac:dyDescent="0.25">
      <c r="C43" s="2"/>
      <c r="D43" s="1" t="s">
        <v>1</v>
      </c>
      <c r="E43" s="1" t="s">
        <v>1</v>
      </c>
      <c r="H43" t="s">
        <v>1</v>
      </c>
      <c r="I43" s="1"/>
      <c r="J43" s="1">
        <f>+I42-J42</f>
        <v>11833460652.640001</v>
      </c>
      <c r="K43" s="1"/>
    </row>
    <row r="44" spans="1:11" x14ac:dyDescent="0.25">
      <c r="B44" s="2">
        <v>2081582293</v>
      </c>
      <c r="C44" s="2"/>
      <c r="D44" s="1" t="s">
        <v>1</v>
      </c>
      <c r="E44" s="2">
        <f>+C26+D26</f>
        <v>203394765.25999999</v>
      </c>
      <c r="H44" s="42" t="s">
        <v>45</v>
      </c>
      <c r="I44" s="1">
        <f>+I9*0.55</f>
        <v>1265231025.9325001</v>
      </c>
      <c r="J44" s="1"/>
      <c r="K44" s="1"/>
    </row>
    <row r="45" spans="1:11" x14ac:dyDescent="0.25">
      <c r="A45" s="29" t="s">
        <v>35</v>
      </c>
      <c r="B45" s="30"/>
      <c r="C45" s="30">
        <f>+C12+C31</f>
        <v>2076000000</v>
      </c>
      <c r="D45" s="30">
        <f>+F31+F12</f>
        <v>1350281256</v>
      </c>
      <c r="E45" s="31">
        <f>+D45/C45*100</f>
        <v>65.042449710982666</v>
      </c>
      <c r="F45">
        <f>0.71+0.26</f>
        <v>0.97</v>
      </c>
      <c r="I45" s="1">
        <f>+I42-I44</f>
        <v>13666420064.7075</v>
      </c>
      <c r="J45" s="1">
        <f>+J42</f>
        <v>3098190438</v>
      </c>
      <c r="K45" s="1"/>
    </row>
    <row r="46" spans="1:11" x14ac:dyDescent="0.25">
      <c r="A46" s="29" t="s">
        <v>36</v>
      </c>
      <c r="B46" s="30" t="e">
        <f>+#REF!*0.55</f>
        <v>#REF!</v>
      </c>
      <c r="C46" s="30">
        <f>+C13+C32</f>
        <v>2622350000</v>
      </c>
      <c r="D46" s="30">
        <f>+F32+F13</f>
        <v>1577091959</v>
      </c>
      <c r="E46" s="31">
        <f t="shared" ref="E46:E49" si="4">+D46/C46*100</f>
        <v>60.140406848818806</v>
      </c>
      <c r="I46" s="1"/>
      <c r="J46" s="1">
        <f>+I45-J45</f>
        <v>10568229626.7075</v>
      </c>
      <c r="K46" s="1"/>
    </row>
    <row r="47" spans="1:11" x14ac:dyDescent="0.25">
      <c r="A47" s="29" t="s">
        <v>10</v>
      </c>
      <c r="B47" s="30">
        <f>58575895*1.03</f>
        <v>60333171.850000001</v>
      </c>
      <c r="C47" s="30">
        <f>+C14+C34</f>
        <v>800000000</v>
      </c>
      <c r="D47" s="30">
        <f>+F34+F14</f>
        <v>377126686</v>
      </c>
      <c r="E47" s="31">
        <f t="shared" si="4"/>
        <v>47.140835750000001</v>
      </c>
      <c r="H47" t="s">
        <v>46</v>
      </c>
      <c r="I47" s="1">
        <f>+'[3]FUNCIONAMIENTO '!$T$62</f>
        <v>1029674745</v>
      </c>
      <c r="J47" s="1"/>
      <c r="K47" s="1"/>
    </row>
    <row r="48" spans="1:11" x14ac:dyDescent="0.25">
      <c r="A48" s="29" t="s">
        <v>37</v>
      </c>
      <c r="B48" s="30" t="e">
        <f>+#REF!-B44</f>
        <v>#REF!</v>
      </c>
      <c r="C48" s="30">
        <f>+C8+C35</f>
        <v>4430121351.6000004</v>
      </c>
      <c r="D48" s="30">
        <f>+F35+F8</f>
        <v>8011902389</v>
      </c>
      <c r="E48" s="31">
        <f t="shared" si="4"/>
        <v>180.8506303355864</v>
      </c>
      <c r="F48" s="1">
        <f>+F42</f>
        <v>29728944041.690002</v>
      </c>
      <c r="I48" s="1">
        <f>+I45+I47</f>
        <v>14696094809.7075</v>
      </c>
      <c r="J48" s="1">
        <f>+J45</f>
        <v>3098190438</v>
      </c>
      <c r="K48" s="1"/>
    </row>
    <row r="49" spans="1:11" x14ac:dyDescent="0.25">
      <c r="A49" s="29" t="s">
        <v>38</v>
      </c>
      <c r="B49" s="31"/>
      <c r="C49" s="30">
        <f>+C33+C17</f>
        <v>4746328688</v>
      </c>
      <c r="D49" s="30">
        <f>+F33+F17</f>
        <v>3856221092</v>
      </c>
      <c r="E49" s="31">
        <f t="shared" si="4"/>
        <v>81.24639791065394</v>
      </c>
      <c r="I49" s="1"/>
      <c r="J49" s="1">
        <f>+I48-J48</f>
        <v>11597904371.7075</v>
      </c>
      <c r="K49" s="1"/>
    </row>
    <row r="50" spans="1:11" x14ac:dyDescent="0.25">
      <c r="B50" s="1"/>
      <c r="C50" s="1" t="s">
        <v>1</v>
      </c>
      <c r="D50" s="2" t="s">
        <v>1</v>
      </c>
      <c r="E50" s="1"/>
      <c r="I50" s="1"/>
      <c r="J50" s="1"/>
      <c r="K50" s="1"/>
    </row>
    <row r="51" spans="1:11" x14ac:dyDescent="0.25">
      <c r="B51" s="1"/>
      <c r="C51" s="1"/>
      <c r="D51" t="s">
        <v>1</v>
      </c>
      <c r="E51" s="1"/>
      <c r="I51" s="1">
        <v>895417401</v>
      </c>
      <c r="J51" s="1"/>
      <c r="K51" s="1"/>
    </row>
    <row r="52" spans="1:11" x14ac:dyDescent="0.25">
      <c r="B52" s="1"/>
      <c r="C52" s="1"/>
      <c r="E52" s="1"/>
      <c r="I52" s="1">
        <f>+[3]INVERSION!$Z$24</f>
        <v>1491772510.8140004</v>
      </c>
      <c r="J52" s="1"/>
      <c r="K52" s="1"/>
    </row>
    <row r="53" spans="1:11" x14ac:dyDescent="0.25">
      <c r="B53" s="1"/>
      <c r="C53" s="1"/>
      <c r="D53" s="1">
        <v>709308488</v>
      </c>
      <c r="E53" s="1">
        <f>+D53</f>
        <v>709308488</v>
      </c>
      <c r="H53" t="s">
        <v>47</v>
      </c>
      <c r="I53" s="1">
        <v>0</v>
      </c>
      <c r="J53" s="1"/>
      <c r="K53" s="1"/>
    </row>
    <row r="54" spans="1:11" x14ac:dyDescent="0.25">
      <c r="B54" s="1"/>
      <c r="C54" s="1"/>
      <c r="D54" s="1">
        <v>250217557</v>
      </c>
      <c r="E54" s="1">
        <f>+D54</f>
        <v>250217557</v>
      </c>
      <c r="I54" s="1">
        <f>+I51+I52+I53</f>
        <v>2387189911.8140001</v>
      </c>
      <c r="J54" s="1"/>
      <c r="K54" s="1"/>
    </row>
    <row r="55" spans="1:11" x14ac:dyDescent="0.25">
      <c r="B55" s="1"/>
      <c r="C55" s="1"/>
      <c r="D55" s="1">
        <v>17376765.260000002</v>
      </c>
      <c r="E55" s="1">
        <f>+D55</f>
        <v>17376765.260000002</v>
      </c>
      <c r="I55" s="1">
        <f>+F42-[3]INVERSION!$Y$24</f>
        <v>2387192202.5620041</v>
      </c>
      <c r="J55" s="1"/>
      <c r="K55" s="1"/>
    </row>
    <row r="56" spans="1:11" x14ac:dyDescent="0.25">
      <c r="B56" s="1"/>
      <c r="C56" s="1"/>
      <c r="D56" s="1">
        <f>+D53+D54+D55</f>
        <v>976902810.25999999</v>
      </c>
      <c r="E56" s="1">
        <f>SUM(E53:E55)</f>
        <v>976902810.25999999</v>
      </c>
      <c r="I56" s="1">
        <f>+I44</f>
        <v>1265231025.9325001</v>
      </c>
      <c r="J56" s="1"/>
      <c r="K56" s="1"/>
    </row>
    <row r="57" spans="1:11" x14ac:dyDescent="0.25">
      <c r="B57" s="1"/>
      <c r="C57" s="1"/>
      <c r="D57" t="s">
        <v>1</v>
      </c>
      <c r="E57" s="1"/>
      <c r="I57" s="1">
        <f>+I55-I56</f>
        <v>1121961176.629504</v>
      </c>
      <c r="J57" s="1"/>
      <c r="K57" s="1"/>
    </row>
    <row r="58" spans="1:11" x14ac:dyDescent="0.25">
      <c r="B58" s="1"/>
      <c r="C58" s="1"/>
      <c r="E58" s="1"/>
      <c r="I58" s="1"/>
      <c r="J58" s="1"/>
      <c r="K58" s="1"/>
    </row>
    <row r="59" spans="1:11" x14ac:dyDescent="0.25">
      <c r="B59" s="1"/>
      <c r="C59" s="1"/>
      <c r="D59" t="s">
        <v>1</v>
      </c>
      <c r="E59" s="1"/>
      <c r="I59" s="1"/>
      <c r="J59" s="1"/>
      <c r="K59" s="1"/>
    </row>
    <row r="60" spans="1:11" x14ac:dyDescent="0.25">
      <c r="B60" s="1"/>
      <c r="C60" s="1"/>
      <c r="E60" s="1"/>
      <c r="I60" s="1"/>
      <c r="J60" s="1"/>
      <c r="K60" s="1"/>
    </row>
    <row r="61" spans="1:11" x14ac:dyDescent="0.25">
      <c r="B61" s="1"/>
      <c r="C61" s="1"/>
      <c r="E61" s="1"/>
      <c r="I61" s="1"/>
      <c r="J61" s="1"/>
      <c r="K61" s="1"/>
    </row>
    <row r="62" spans="1:11" x14ac:dyDescent="0.25">
      <c r="B62" s="1"/>
      <c r="C62" s="1"/>
      <c r="E62" s="1"/>
      <c r="I62" s="1"/>
      <c r="J62" s="1"/>
      <c r="K62" s="1"/>
    </row>
    <row r="63" spans="1:11" x14ac:dyDescent="0.25">
      <c r="B63" s="1"/>
      <c r="C63" s="1"/>
      <c r="E63" s="1"/>
      <c r="I63" s="1"/>
      <c r="J63" s="1"/>
      <c r="K63" s="1"/>
    </row>
    <row r="64" spans="1:11" x14ac:dyDescent="0.25">
      <c r="B64" s="1"/>
      <c r="C64" s="1"/>
      <c r="E64" s="1"/>
      <c r="I64" s="1"/>
      <c r="J64" s="1"/>
      <c r="K64" s="1"/>
    </row>
    <row r="65" spans="2:11" x14ac:dyDescent="0.25">
      <c r="B65" s="1"/>
      <c r="C65" s="1"/>
      <c r="E65" s="1"/>
      <c r="I65" s="1"/>
      <c r="J65" s="1"/>
      <c r="K65" s="1"/>
    </row>
    <row r="66" spans="2:11" x14ac:dyDescent="0.25">
      <c r="B66" s="1"/>
      <c r="C66" s="1"/>
      <c r="E66" s="1"/>
      <c r="I66" s="1"/>
      <c r="J66" s="1"/>
      <c r="K66" s="1"/>
    </row>
    <row r="67" spans="2:11" x14ac:dyDescent="0.25">
      <c r="B67" s="1"/>
      <c r="C67" s="1"/>
      <c r="E67" s="1"/>
    </row>
    <row r="68" spans="2:11" x14ac:dyDescent="0.25">
      <c r="B68" s="1"/>
      <c r="C68" s="1"/>
    </row>
    <row r="69" spans="2:11" x14ac:dyDescent="0.25">
      <c r="B69" s="1"/>
      <c r="C69" s="1"/>
    </row>
    <row r="70" spans="2:11" x14ac:dyDescent="0.25">
      <c r="B70" s="1"/>
      <c r="C70" s="1"/>
    </row>
    <row r="71" spans="2:11" x14ac:dyDescent="0.25">
      <c r="B71" s="1"/>
      <c r="C71" s="1"/>
    </row>
    <row r="72" spans="2:11" x14ac:dyDescent="0.25">
      <c r="B72" s="1"/>
      <c r="C72" s="1"/>
    </row>
    <row r="73" spans="2:11" x14ac:dyDescent="0.25">
      <c r="B73" s="1"/>
      <c r="C73" s="1"/>
    </row>
    <row r="74" spans="2:11" x14ac:dyDescent="0.25">
      <c r="B74" s="1"/>
      <c r="C74" s="1"/>
    </row>
    <row r="75" spans="2:11" x14ac:dyDescent="0.25">
      <c r="B75" s="1"/>
      <c r="C75" s="1"/>
    </row>
    <row r="76" spans="2:11" x14ac:dyDescent="0.25">
      <c r="B76" s="1"/>
      <c r="C76" s="1"/>
    </row>
    <row r="77" spans="2:11" x14ac:dyDescent="0.25">
      <c r="B77" s="1"/>
      <c r="C77" s="1"/>
    </row>
    <row r="78" spans="2:11" x14ac:dyDescent="0.25">
      <c r="B78" s="1"/>
      <c r="C78" s="1"/>
    </row>
    <row r="79" spans="2:11" x14ac:dyDescent="0.25">
      <c r="B79" s="1"/>
      <c r="C79" s="1"/>
    </row>
    <row r="80" spans="2:11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/>
  </sheetViews>
  <sheetFormatPr baseColWidth="10" defaultRowHeight="15" x14ac:dyDescent="0.25"/>
  <cols>
    <col min="3" max="3" width="11.7109375" bestFit="1" customWidth="1"/>
  </cols>
  <sheetData>
    <row r="1" spans="1:6" x14ac:dyDescent="0.25">
      <c r="A1" t="s">
        <v>43</v>
      </c>
    </row>
    <row r="3" spans="1:6" x14ac:dyDescent="0.25">
      <c r="A3" t="s">
        <v>44</v>
      </c>
      <c r="C3" s="1">
        <v>4187740</v>
      </c>
      <c r="D3" s="1"/>
      <c r="E3" s="1"/>
      <c r="F3" s="1"/>
    </row>
    <row r="4" spans="1:6" x14ac:dyDescent="0.25">
      <c r="C4" s="1"/>
      <c r="D4" s="1"/>
      <c r="E4" s="1"/>
      <c r="F4" s="1"/>
    </row>
    <row r="5" spans="1:6" x14ac:dyDescent="0.25">
      <c r="C5" s="1"/>
      <c r="D5" s="1"/>
      <c r="E5" s="1"/>
      <c r="F5" s="1"/>
    </row>
    <row r="6" spans="1:6" x14ac:dyDescent="0.25">
      <c r="C6" s="1"/>
      <c r="D6" s="1"/>
      <c r="E6" s="1"/>
      <c r="F6" s="1"/>
    </row>
    <row r="7" spans="1:6" x14ac:dyDescent="0.25">
      <c r="C7" s="1"/>
      <c r="D7" s="1"/>
      <c r="E7" s="1"/>
      <c r="F7" s="1"/>
    </row>
    <row r="8" spans="1:6" x14ac:dyDescent="0.25">
      <c r="C8" s="1"/>
      <c r="D8" s="1"/>
      <c r="E8" s="1"/>
      <c r="F8" s="1"/>
    </row>
    <row r="9" spans="1:6" x14ac:dyDescent="0.25">
      <c r="C9" s="1"/>
      <c r="D9" s="1"/>
      <c r="E9" s="1"/>
      <c r="F9" s="1"/>
    </row>
    <row r="10" spans="1:6" x14ac:dyDescent="0.25">
      <c r="C10" s="1"/>
      <c r="D10" s="1"/>
      <c r="E10" s="1"/>
      <c r="F10" s="1"/>
    </row>
    <row r="11" spans="1:6" x14ac:dyDescent="0.25">
      <c r="C11" s="1"/>
      <c r="D11" s="1"/>
      <c r="E11" s="1"/>
      <c r="F11" s="1"/>
    </row>
    <row r="12" spans="1:6" x14ac:dyDescent="0.25">
      <c r="C12" s="1"/>
      <c r="D12" s="1"/>
      <c r="E12" s="1"/>
      <c r="F12" s="1"/>
    </row>
    <row r="13" spans="1:6" x14ac:dyDescent="0.25">
      <c r="C13" s="1"/>
      <c r="D13" s="1"/>
      <c r="E13" s="1"/>
      <c r="F13" s="1"/>
    </row>
    <row r="14" spans="1:6" x14ac:dyDescent="0.25">
      <c r="C14" s="1"/>
      <c r="D14" s="1"/>
      <c r="E14" s="1"/>
      <c r="F14" s="1"/>
    </row>
    <row r="15" spans="1:6" x14ac:dyDescent="0.25">
      <c r="C15" s="1"/>
      <c r="D15" s="1"/>
      <c r="E15" s="1"/>
      <c r="F15" s="1"/>
    </row>
    <row r="16" spans="1:6" x14ac:dyDescent="0.25">
      <c r="C16" s="1"/>
      <c r="D16" s="1"/>
      <c r="E16" s="1"/>
      <c r="F16" s="1"/>
    </row>
    <row r="17" spans="3:6" x14ac:dyDescent="0.25">
      <c r="C17" s="1"/>
      <c r="D17" s="1"/>
      <c r="E17" s="1"/>
      <c r="F17" s="1"/>
    </row>
    <row r="18" spans="3:6" x14ac:dyDescent="0.25">
      <c r="C18" s="1"/>
      <c r="D18" s="1"/>
      <c r="E18" s="1"/>
      <c r="F18" s="1"/>
    </row>
    <row r="19" spans="3:6" x14ac:dyDescent="0.25">
      <c r="C19" s="1"/>
      <c r="D19" s="1"/>
      <c r="E19" s="1"/>
      <c r="F19" s="1"/>
    </row>
    <row r="20" spans="3:6" x14ac:dyDescent="0.25">
      <c r="C20" s="1"/>
      <c r="D20" s="1"/>
      <c r="E20" s="1"/>
      <c r="F20" s="1"/>
    </row>
    <row r="21" spans="3:6" x14ac:dyDescent="0.25">
      <c r="C21" s="1"/>
      <c r="D21" s="1"/>
      <c r="E21" s="1"/>
      <c r="F21" s="1"/>
    </row>
    <row r="22" spans="3:6" x14ac:dyDescent="0.25">
      <c r="C22" s="1"/>
      <c r="D22" s="1"/>
      <c r="E22" s="1"/>
      <c r="F22" s="1"/>
    </row>
    <row r="23" spans="3:6" x14ac:dyDescent="0.25">
      <c r="C23" s="1"/>
      <c r="D23" s="1"/>
      <c r="E23" s="1"/>
      <c r="F23" s="1"/>
    </row>
    <row r="24" spans="3:6" x14ac:dyDescent="0.25">
      <c r="C24" s="1"/>
      <c r="D24" s="1"/>
      <c r="E24" s="1"/>
      <c r="F24" s="1"/>
    </row>
    <row r="25" spans="3:6" x14ac:dyDescent="0.25">
      <c r="C25" s="1"/>
      <c r="D25" s="1"/>
      <c r="E25" s="1"/>
      <c r="F25" s="1"/>
    </row>
    <row r="26" spans="3:6" x14ac:dyDescent="0.25">
      <c r="C26" s="1"/>
      <c r="D26" s="1"/>
      <c r="E26" s="1"/>
      <c r="F26" s="1"/>
    </row>
    <row r="27" spans="3:6" x14ac:dyDescent="0.25">
      <c r="C27" s="1"/>
      <c r="D27" s="1"/>
      <c r="E27" s="1"/>
      <c r="F27" s="1"/>
    </row>
    <row r="28" spans="3:6" x14ac:dyDescent="0.25">
      <c r="C28" s="1"/>
      <c r="D28" s="1"/>
      <c r="E28" s="1"/>
      <c r="F28" s="1"/>
    </row>
    <row r="29" spans="3:6" x14ac:dyDescent="0.25">
      <c r="C29" s="1"/>
      <c r="D29" s="1"/>
      <c r="E29" s="1"/>
      <c r="F29" s="1"/>
    </row>
    <row r="30" spans="3:6" x14ac:dyDescent="0.25">
      <c r="C30" s="1"/>
      <c r="D30" s="1"/>
      <c r="E30" s="1"/>
      <c r="F30" s="1"/>
    </row>
    <row r="31" spans="3:6" x14ac:dyDescent="0.25">
      <c r="C31" s="1"/>
      <c r="D31" s="1"/>
      <c r="E31" s="1"/>
      <c r="F31" s="1"/>
    </row>
    <row r="32" spans="3:6" x14ac:dyDescent="0.25">
      <c r="C32" s="1"/>
      <c r="D32" s="1"/>
      <c r="E32" s="1"/>
      <c r="F32" s="1"/>
    </row>
    <row r="33" spans="3:6" x14ac:dyDescent="0.25">
      <c r="C33" s="1"/>
      <c r="D33" s="1"/>
      <c r="E33" s="1"/>
      <c r="F33" s="1"/>
    </row>
    <row r="34" spans="3:6" x14ac:dyDescent="0.25">
      <c r="C34" s="1"/>
      <c r="D34" s="1"/>
      <c r="E34" s="1"/>
      <c r="F34" s="1"/>
    </row>
    <row r="35" spans="3:6" x14ac:dyDescent="0.25">
      <c r="C35" s="1"/>
      <c r="D35" s="1"/>
      <c r="E35" s="1"/>
      <c r="F35" s="1"/>
    </row>
    <row r="36" spans="3:6" x14ac:dyDescent="0.25">
      <c r="C36" s="1"/>
      <c r="D36" s="1"/>
      <c r="E36" s="1"/>
      <c r="F36" s="1"/>
    </row>
    <row r="37" spans="3:6" x14ac:dyDescent="0.25">
      <c r="C37" s="1"/>
      <c r="D37" s="1"/>
      <c r="E37" s="1"/>
      <c r="F37" s="1"/>
    </row>
    <row r="38" spans="3:6" x14ac:dyDescent="0.25">
      <c r="C38" s="1"/>
      <c r="D38" s="1"/>
      <c r="E38" s="1"/>
      <c r="F38" s="1"/>
    </row>
    <row r="39" spans="3:6" x14ac:dyDescent="0.25">
      <c r="C39" s="1"/>
      <c r="D39" s="1"/>
      <c r="E39" s="1"/>
      <c r="F39" s="1"/>
    </row>
    <row r="40" spans="3:6" x14ac:dyDescent="0.25">
      <c r="C40" s="1"/>
      <c r="D40" s="1"/>
      <c r="E40" s="1"/>
      <c r="F40" s="1"/>
    </row>
    <row r="41" spans="3:6" x14ac:dyDescent="0.25">
      <c r="C41" s="1"/>
      <c r="D41" s="1"/>
      <c r="E41" s="1"/>
      <c r="F41" s="1"/>
    </row>
    <row r="42" spans="3:6" x14ac:dyDescent="0.25">
      <c r="C42" s="1"/>
      <c r="D42" s="1"/>
      <c r="E42" s="1"/>
      <c r="F42" s="1"/>
    </row>
    <row r="43" spans="3:6" x14ac:dyDescent="0.25">
      <c r="C43" s="1"/>
      <c r="D43" s="1"/>
      <c r="E43" s="1"/>
      <c r="F43" s="1"/>
    </row>
    <row r="44" spans="3:6" x14ac:dyDescent="0.25">
      <c r="C44" s="1"/>
      <c r="D44" s="1"/>
      <c r="E44" s="1"/>
      <c r="F44" s="1"/>
    </row>
    <row r="45" spans="3:6" x14ac:dyDescent="0.25">
      <c r="C45" s="1"/>
      <c r="D45" s="1"/>
      <c r="E45" s="1"/>
      <c r="F45" s="1"/>
    </row>
    <row r="46" spans="3:6" x14ac:dyDescent="0.25">
      <c r="C46" s="1"/>
      <c r="D46" s="1"/>
      <c r="E46" s="1"/>
      <c r="F46" s="1"/>
    </row>
    <row r="47" spans="3:6" x14ac:dyDescent="0.25">
      <c r="C47" s="1"/>
      <c r="D47" s="1"/>
      <c r="E47" s="1"/>
      <c r="F47" s="1"/>
    </row>
    <row r="48" spans="3:6" x14ac:dyDescent="0.25">
      <c r="C48" s="1"/>
      <c r="D48" s="1"/>
      <c r="E48" s="1"/>
      <c r="F48" s="1"/>
    </row>
    <row r="49" spans="3:6" x14ac:dyDescent="0.25">
      <c r="C49" s="1"/>
      <c r="D49" s="1"/>
      <c r="E49" s="1"/>
      <c r="F49" s="1"/>
    </row>
    <row r="50" spans="3:6" x14ac:dyDescent="0.25">
      <c r="C50" s="1"/>
      <c r="D50" s="1"/>
      <c r="E50" s="1"/>
      <c r="F50" s="1"/>
    </row>
    <row r="51" spans="3:6" x14ac:dyDescent="0.25">
      <c r="C51" s="1"/>
      <c r="D51" s="1"/>
      <c r="E51" s="1"/>
      <c r="F51" s="1"/>
    </row>
    <row r="52" spans="3:6" x14ac:dyDescent="0.25">
      <c r="C52" s="1"/>
      <c r="D52" s="1"/>
      <c r="E52" s="1"/>
      <c r="F52" s="1"/>
    </row>
    <row r="53" spans="3:6" x14ac:dyDescent="0.25">
      <c r="C53" s="1"/>
      <c r="D53" s="1"/>
      <c r="E53" s="1"/>
      <c r="F53" s="1"/>
    </row>
    <row r="54" spans="3:6" x14ac:dyDescent="0.25">
      <c r="C54" s="1"/>
      <c r="D54" s="1"/>
      <c r="E54" s="1"/>
      <c r="F54" s="1"/>
    </row>
    <row r="55" spans="3:6" x14ac:dyDescent="0.25">
      <c r="C55" s="1"/>
      <c r="D55" s="1"/>
      <c r="E55" s="1"/>
      <c r="F55" s="1"/>
    </row>
    <row r="56" spans="3:6" x14ac:dyDescent="0.25">
      <c r="C56" s="1"/>
      <c r="D56" s="1"/>
      <c r="E56" s="1"/>
      <c r="F56" s="1"/>
    </row>
    <row r="57" spans="3:6" x14ac:dyDescent="0.25">
      <c r="C57" s="1"/>
      <c r="D57" s="1"/>
      <c r="E57" s="1"/>
      <c r="F57" s="1"/>
    </row>
    <row r="58" spans="3:6" x14ac:dyDescent="0.25">
      <c r="C58" s="1"/>
      <c r="D58" s="1"/>
      <c r="E58" s="1"/>
      <c r="F58" s="1"/>
    </row>
    <row r="59" spans="3:6" x14ac:dyDescent="0.25">
      <c r="C59" s="1"/>
      <c r="D59" s="1"/>
      <c r="E59" s="1"/>
      <c r="F59" s="1"/>
    </row>
    <row r="60" spans="3:6" x14ac:dyDescent="0.25">
      <c r="C60" s="1"/>
      <c r="D60" s="1"/>
      <c r="E60" s="1"/>
      <c r="F60" s="1"/>
    </row>
    <row r="61" spans="3:6" x14ac:dyDescent="0.25">
      <c r="C61" s="1"/>
      <c r="D61" s="1"/>
      <c r="E61" s="1"/>
      <c r="F61" s="1"/>
    </row>
    <row r="62" spans="3:6" x14ac:dyDescent="0.25">
      <c r="C62" s="1"/>
      <c r="D62" s="1"/>
      <c r="E62" s="1"/>
      <c r="F62" s="1"/>
    </row>
    <row r="63" spans="3:6" x14ac:dyDescent="0.25">
      <c r="C63" s="1"/>
      <c r="D63" s="1"/>
      <c r="E63" s="1"/>
      <c r="F63" s="1"/>
    </row>
    <row r="64" spans="3:6" x14ac:dyDescent="0.25">
      <c r="C64" s="1"/>
      <c r="D64" s="1"/>
      <c r="E64" s="1"/>
      <c r="F64" s="1"/>
    </row>
    <row r="65" spans="3:6" x14ac:dyDescent="0.25">
      <c r="C65" s="1"/>
      <c r="D65" s="1"/>
      <c r="E65" s="1"/>
      <c r="F65" s="1"/>
    </row>
    <row r="66" spans="3:6" x14ac:dyDescent="0.25">
      <c r="C66" s="1"/>
      <c r="D66" s="1"/>
      <c r="E66" s="1"/>
      <c r="F66" s="1"/>
    </row>
    <row r="67" spans="3:6" x14ac:dyDescent="0.25">
      <c r="C67" s="1"/>
      <c r="D67" s="1"/>
      <c r="E67" s="1"/>
      <c r="F67" s="1"/>
    </row>
    <row r="68" spans="3:6" x14ac:dyDescent="0.25">
      <c r="C68" s="1"/>
      <c r="D68" s="1"/>
      <c r="E68" s="1"/>
      <c r="F68" s="1"/>
    </row>
    <row r="69" spans="3:6" x14ac:dyDescent="0.25">
      <c r="C69" s="1"/>
      <c r="D69" s="1"/>
      <c r="E69" s="1"/>
      <c r="F69" s="1"/>
    </row>
    <row r="70" spans="3:6" x14ac:dyDescent="0.25">
      <c r="C70" s="1"/>
      <c r="D70" s="1"/>
      <c r="E70" s="1"/>
      <c r="F70" s="1"/>
    </row>
    <row r="71" spans="3:6" x14ac:dyDescent="0.25">
      <c r="C71" s="1"/>
      <c r="D71" s="1"/>
      <c r="E71" s="1"/>
      <c r="F71" s="1"/>
    </row>
    <row r="72" spans="3:6" x14ac:dyDescent="0.25">
      <c r="C72" s="1"/>
      <c r="D72" s="1"/>
      <c r="E72" s="1"/>
      <c r="F72" s="1"/>
    </row>
    <row r="73" spans="3:6" x14ac:dyDescent="0.25">
      <c r="C73" s="1"/>
      <c r="D73" s="1"/>
      <c r="E73" s="1"/>
      <c r="F73" s="1"/>
    </row>
    <row r="74" spans="3:6" x14ac:dyDescent="0.25">
      <c r="C74" s="1"/>
      <c r="D74" s="1"/>
      <c r="E74" s="1"/>
      <c r="F74" s="1"/>
    </row>
    <row r="75" spans="3:6" x14ac:dyDescent="0.25">
      <c r="C75" s="1"/>
      <c r="D75" s="1"/>
      <c r="E75" s="1"/>
      <c r="F75" s="1"/>
    </row>
    <row r="76" spans="3:6" x14ac:dyDescent="0.25">
      <c r="C76" s="1"/>
      <c r="D76" s="1"/>
      <c r="E76" s="1"/>
      <c r="F76" s="1"/>
    </row>
    <row r="77" spans="3:6" x14ac:dyDescent="0.25">
      <c r="C77" s="1"/>
      <c r="D77" s="1"/>
      <c r="E77" s="1"/>
      <c r="F77" s="1"/>
    </row>
    <row r="78" spans="3:6" x14ac:dyDescent="0.25">
      <c r="C78" s="1"/>
      <c r="D78" s="1"/>
      <c r="E78" s="1"/>
      <c r="F78" s="1"/>
    </row>
    <row r="79" spans="3:6" x14ac:dyDescent="0.25">
      <c r="C79" s="1"/>
      <c r="D79" s="1"/>
      <c r="E79" s="1"/>
      <c r="F79" s="1"/>
    </row>
    <row r="80" spans="3:6" x14ac:dyDescent="0.25">
      <c r="C80" s="1"/>
      <c r="D80" s="1"/>
      <c r="E80" s="1"/>
      <c r="F80" s="1"/>
    </row>
    <row r="81" spans="3:6" x14ac:dyDescent="0.25">
      <c r="C81" s="1"/>
      <c r="D81" s="1"/>
      <c r="E81" s="1"/>
      <c r="F81" s="1"/>
    </row>
    <row r="82" spans="3:6" x14ac:dyDescent="0.25">
      <c r="C82" s="1"/>
      <c r="D82" s="1"/>
      <c r="E82" s="1"/>
      <c r="F82" s="1"/>
    </row>
    <row r="83" spans="3:6" x14ac:dyDescent="0.25">
      <c r="C83" s="1"/>
      <c r="D83" s="1"/>
      <c r="E83" s="1"/>
      <c r="F83" s="1"/>
    </row>
    <row r="84" spans="3:6" x14ac:dyDescent="0.25">
      <c r="C84" s="1"/>
      <c r="D84" s="1"/>
      <c r="E84" s="1"/>
      <c r="F84" s="1"/>
    </row>
    <row r="85" spans="3:6" x14ac:dyDescent="0.25">
      <c r="C85" s="1"/>
      <c r="D85" s="1"/>
      <c r="E85" s="1"/>
      <c r="F85" s="1"/>
    </row>
    <row r="86" spans="3:6" x14ac:dyDescent="0.25">
      <c r="C86" s="1"/>
      <c r="D86" s="1"/>
      <c r="E86" s="1"/>
      <c r="F86" s="1"/>
    </row>
    <row r="87" spans="3:6" x14ac:dyDescent="0.25">
      <c r="C87" s="1"/>
      <c r="D87" s="1"/>
      <c r="E87" s="1"/>
      <c r="F87" s="1"/>
    </row>
    <row r="88" spans="3:6" x14ac:dyDescent="0.25">
      <c r="C88" s="1"/>
      <c r="D88" s="1"/>
      <c r="E88" s="1"/>
      <c r="F88" s="1"/>
    </row>
    <row r="89" spans="3:6" x14ac:dyDescent="0.25">
      <c r="C89" s="1"/>
      <c r="D89" s="1"/>
      <c r="E89" s="1"/>
      <c r="F89" s="1"/>
    </row>
    <row r="90" spans="3:6" x14ac:dyDescent="0.25">
      <c r="C90" s="1"/>
      <c r="D90" s="1"/>
      <c r="E90" s="1"/>
      <c r="F90" s="1"/>
    </row>
    <row r="91" spans="3:6" x14ac:dyDescent="0.25">
      <c r="C91" s="1"/>
      <c r="D91" s="1"/>
      <c r="E91" s="1"/>
      <c r="F91" s="1"/>
    </row>
    <row r="92" spans="3:6" x14ac:dyDescent="0.25">
      <c r="C92" s="1"/>
      <c r="D92" s="1"/>
      <c r="E92" s="1"/>
      <c r="F92" s="1"/>
    </row>
    <row r="93" spans="3:6" x14ac:dyDescent="0.25">
      <c r="C93" s="1"/>
      <c r="D93" s="1"/>
      <c r="E93" s="1"/>
      <c r="F93" s="1"/>
    </row>
    <row r="94" spans="3:6" x14ac:dyDescent="0.25">
      <c r="C94" s="1"/>
      <c r="D94" s="1"/>
      <c r="E94" s="1"/>
      <c r="F94" s="1"/>
    </row>
    <row r="95" spans="3:6" x14ac:dyDescent="0.25">
      <c r="C95" s="1"/>
      <c r="D95" s="1"/>
      <c r="E95" s="1"/>
      <c r="F95" s="1"/>
    </row>
    <row r="96" spans="3:6" x14ac:dyDescent="0.25">
      <c r="C96" s="1"/>
      <c r="D96" s="1"/>
      <c r="E96" s="1"/>
      <c r="F96" s="1"/>
    </row>
    <row r="97" spans="3:6" x14ac:dyDescent="0.25">
      <c r="C97" s="1"/>
      <c r="D97" s="1"/>
      <c r="E97" s="1"/>
      <c r="F97" s="1"/>
    </row>
    <row r="98" spans="3:6" x14ac:dyDescent="0.25">
      <c r="C98" s="1"/>
      <c r="D98" s="1"/>
      <c r="E98" s="1"/>
      <c r="F98" s="1"/>
    </row>
    <row r="99" spans="3:6" x14ac:dyDescent="0.25">
      <c r="C99" s="1"/>
      <c r="D99" s="1"/>
      <c r="E99" s="1"/>
      <c r="F99" s="1"/>
    </row>
    <row r="100" spans="3:6" x14ac:dyDescent="0.25">
      <c r="C100" s="1"/>
      <c r="D100" s="1"/>
      <c r="E100" s="1"/>
      <c r="F100" s="1"/>
    </row>
    <row r="101" spans="3:6" x14ac:dyDescent="0.25">
      <c r="C101" s="1"/>
      <c r="D101" s="1"/>
      <c r="E101" s="1"/>
      <c r="F101" s="1"/>
    </row>
    <row r="102" spans="3:6" x14ac:dyDescent="0.25">
      <c r="C102" s="1"/>
      <c r="D102" s="1"/>
      <c r="E102" s="1"/>
      <c r="F102" s="1"/>
    </row>
    <row r="103" spans="3:6" x14ac:dyDescent="0.25">
      <c r="C103" s="1"/>
      <c r="D103" s="1"/>
      <c r="E103" s="1"/>
      <c r="F103" s="1"/>
    </row>
    <row r="104" spans="3:6" x14ac:dyDescent="0.25">
      <c r="C104" s="1"/>
      <c r="D104" s="1"/>
      <c r="E104" s="1"/>
      <c r="F104" s="1"/>
    </row>
    <row r="105" spans="3:6" x14ac:dyDescent="0.25">
      <c r="C105" s="1"/>
      <c r="D105" s="1"/>
      <c r="E105" s="1"/>
      <c r="F105" s="1"/>
    </row>
    <row r="106" spans="3:6" x14ac:dyDescent="0.25">
      <c r="C106" s="1"/>
      <c r="D106" s="1"/>
      <c r="E106" s="1"/>
      <c r="F106" s="1"/>
    </row>
    <row r="107" spans="3:6" x14ac:dyDescent="0.25">
      <c r="C107" s="1"/>
      <c r="D107" s="1"/>
      <c r="E107" s="1"/>
      <c r="F107" s="1"/>
    </row>
    <row r="108" spans="3:6" x14ac:dyDescent="0.25">
      <c r="C108" s="1"/>
      <c r="D108" s="1"/>
      <c r="E108" s="1"/>
      <c r="F108" s="1"/>
    </row>
    <row r="109" spans="3:6" x14ac:dyDescent="0.25">
      <c r="C109" s="1"/>
      <c r="D109" s="1"/>
      <c r="E109" s="1"/>
      <c r="F109" s="1"/>
    </row>
    <row r="110" spans="3:6" x14ac:dyDescent="0.25">
      <c r="C110" s="1"/>
      <c r="D110" s="1"/>
      <c r="E110" s="1"/>
      <c r="F110" s="1"/>
    </row>
    <row r="111" spans="3:6" x14ac:dyDescent="0.25">
      <c r="C111" s="1"/>
      <c r="D111" s="1"/>
      <c r="E111" s="1"/>
      <c r="F111" s="1"/>
    </row>
    <row r="112" spans="3:6" x14ac:dyDescent="0.25">
      <c r="C112" s="1"/>
      <c r="D112" s="1"/>
      <c r="E112" s="1"/>
      <c r="F112" s="1"/>
    </row>
    <row r="113" spans="3:6" x14ac:dyDescent="0.25">
      <c r="C113" s="1"/>
      <c r="D113" s="1"/>
      <c r="E113" s="1"/>
      <c r="F113" s="1"/>
    </row>
    <row r="114" spans="3:6" x14ac:dyDescent="0.25">
      <c r="C114" s="1"/>
      <c r="D114" s="1"/>
      <c r="E114" s="1"/>
      <c r="F114" s="1"/>
    </row>
    <row r="115" spans="3:6" x14ac:dyDescent="0.25">
      <c r="C115" s="1"/>
      <c r="D115" s="1"/>
      <c r="E115" s="1"/>
      <c r="F115" s="1"/>
    </row>
    <row r="116" spans="3:6" x14ac:dyDescent="0.25">
      <c r="C116" s="1"/>
      <c r="D116" s="1"/>
      <c r="E116" s="1"/>
      <c r="F116" s="1"/>
    </row>
    <row r="117" spans="3:6" x14ac:dyDescent="0.25">
      <c r="C117" s="1"/>
      <c r="D117" s="1"/>
      <c r="E117" s="1"/>
      <c r="F117" s="1"/>
    </row>
    <row r="118" spans="3:6" x14ac:dyDescent="0.25">
      <c r="C118" s="1"/>
      <c r="D118" s="1"/>
      <c r="E118" s="1"/>
      <c r="F118" s="1"/>
    </row>
    <row r="119" spans="3:6" x14ac:dyDescent="0.25">
      <c r="C119" s="1"/>
      <c r="D119" s="1"/>
      <c r="E119" s="1"/>
      <c r="F119" s="1"/>
    </row>
    <row r="120" spans="3:6" x14ac:dyDescent="0.25">
      <c r="C120" s="1"/>
      <c r="D120" s="1"/>
      <c r="E120" s="1"/>
      <c r="F120" s="1"/>
    </row>
    <row r="121" spans="3:6" x14ac:dyDescent="0.25">
      <c r="C121" s="1"/>
      <c r="D121" s="1"/>
      <c r="E121" s="1"/>
      <c r="F121" s="1"/>
    </row>
    <row r="122" spans="3:6" x14ac:dyDescent="0.25">
      <c r="C122" s="1"/>
      <c r="D122" s="1"/>
      <c r="E122" s="1"/>
      <c r="F122" s="1"/>
    </row>
    <row r="123" spans="3:6" x14ac:dyDescent="0.25">
      <c r="C123" s="1"/>
      <c r="D123" s="1"/>
      <c r="E123" s="1"/>
      <c r="F123" s="1"/>
    </row>
    <row r="124" spans="3:6" x14ac:dyDescent="0.25">
      <c r="C124" s="1"/>
      <c r="D124" s="1"/>
      <c r="E124" s="1"/>
      <c r="F124" s="1"/>
    </row>
    <row r="125" spans="3:6" x14ac:dyDescent="0.25">
      <c r="C125" s="1"/>
      <c r="D125" s="1"/>
      <c r="E125" s="1"/>
      <c r="F125" s="1"/>
    </row>
    <row r="126" spans="3:6" x14ac:dyDescent="0.25">
      <c r="C126" s="1"/>
      <c r="D126" s="1"/>
      <c r="E126" s="1"/>
      <c r="F126" s="1"/>
    </row>
    <row r="127" spans="3:6" x14ac:dyDescent="0.25">
      <c r="C127" s="1"/>
      <c r="D127" s="1"/>
      <c r="E127" s="1"/>
      <c r="F127" s="1"/>
    </row>
    <row r="128" spans="3:6" x14ac:dyDescent="0.25">
      <c r="C128" s="1"/>
      <c r="D128" s="1"/>
      <c r="E128" s="1"/>
      <c r="F128" s="1"/>
    </row>
    <row r="129" spans="3:6" x14ac:dyDescent="0.25">
      <c r="C129" s="1"/>
      <c r="D129" s="1"/>
      <c r="E129" s="1"/>
      <c r="F129" s="1"/>
    </row>
    <row r="130" spans="3:6" x14ac:dyDescent="0.25">
      <c r="C130" s="1"/>
      <c r="D130" s="1"/>
      <c r="E130" s="1"/>
      <c r="F130" s="1"/>
    </row>
    <row r="131" spans="3:6" x14ac:dyDescent="0.25">
      <c r="C131" s="1"/>
      <c r="D131" s="1"/>
      <c r="E131" s="1"/>
      <c r="F131" s="1"/>
    </row>
    <row r="132" spans="3:6" x14ac:dyDescent="0.25">
      <c r="C132" s="1"/>
      <c r="D132" s="1"/>
      <c r="E132" s="1"/>
      <c r="F132" s="1"/>
    </row>
    <row r="133" spans="3:6" x14ac:dyDescent="0.25">
      <c r="C133" s="1"/>
      <c r="D133" s="1"/>
      <c r="E133" s="1"/>
      <c r="F133" s="1"/>
    </row>
    <row r="134" spans="3:6" x14ac:dyDescent="0.25">
      <c r="C134" s="1"/>
      <c r="D134" s="1"/>
      <c r="E134" s="1"/>
      <c r="F134" s="1"/>
    </row>
    <row r="135" spans="3:6" x14ac:dyDescent="0.25">
      <c r="C135" s="1"/>
      <c r="D135" s="1"/>
      <c r="E135" s="1"/>
      <c r="F135" s="1"/>
    </row>
    <row r="136" spans="3:6" x14ac:dyDescent="0.25">
      <c r="C136" s="1"/>
      <c r="D136" s="1"/>
      <c r="E136" s="1"/>
      <c r="F136" s="1"/>
    </row>
    <row r="137" spans="3:6" x14ac:dyDescent="0.25">
      <c r="C137" s="1"/>
      <c r="D137" s="1"/>
      <c r="E137" s="1"/>
      <c r="F137" s="1"/>
    </row>
    <row r="138" spans="3:6" x14ac:dyDescent="0.25">
      <c r="C138" s="1"/>
      <c r="D138" s="1"/>
      <c r="E138" s="1"/>
      <c r="F138" s="1"/>
    </row>
    <row r="139" spans="3:6" x14ac:dyDescent="0.25">
      <c r="C139" s="1"/>
      <c r="D139" s="1"/>
      <c r="E139" s="1"/>
      <c r="F139" s="1"/>
    </row>
    <row r="140" spans="3:6" x14ac:dyDescent="0.25">
      <c r="C140" s="1"/>
      <c r="D140" s="1"/>
      <c r="E140" s="1"/>
      <c r="F140" s="1"/>
    </row>
    <row r="141" spans="3:6" x14ac:dyDescent="0.25">
      <c r="C141" s="1"/>
      <c r="D141" s="1"/>
      <c r="E141" s="1"/>
      <c r="F141" s="1"/>
    </row>
    <row r="142" spans="3:6" x14ac:dyDescent="0.25">
      <c r="C142" s="1"/>
      <c r="D142" s="1"/>
      <c r="E142" s="1"/>
      <c r="F142" s="1"/>
    </row>
    <row r="143" spans="3:6" x14ac:dyDescent="0.25">
      <c r="C143" s="1"/>
      <c r="D143" s="1"/>
      <c r="E143" s="1"/>
      <c r="F143" s="1"/>
    </row>
    <row r="144" spans="3:6" x14ac:dyDescent="0.25">
      <c r="C144" s="1"/>
      <c r="D144" s="1"/>
      <c r="E144" s="1"/>
      <c r="F144" s="1"/>
    </row>
    <row r="145" spans="3:6" x14ac:dyDescent="0.25">
      <c r="C145" s="1"/>
      <c r="D145" s="1"/>
      <c r="E145" s="1"/>
      <c r="F145" s="1"/>
    </row>
    <row r="146" spans="3:6" x14ac:dyDescent="0.25">
      <c r="C146" s="1"/>
      <c r="D146" s="1"/>
      <c r="E146" s="1"/>
      <c r="F146" s="1"/>
    </row>
    <row r="147" spans="3:6" x14ac:dyDescent="0.25">
      <c r="C147" s="1"/>
      <c r="D147" s="1"/>
      <c r="E147" s="1"/>
      <c r="F147" s="1"/>
    </row>
    <row r="148" spans="3:6" x14ac:dyDescent="0.25">
      <c r="C148" s="1"/>
      <c r="D148" s="1"/>
      <c r="E148" s="1"/>
      <c r="F148" s="1"/>
    </row>
    <row r="149" spans="3:6" x14ac:dyDescent="0.25">
      <c r="C149" s="1"/>
      <c r="D149" s="1"/>
      <c r="E149" s="1"/>
      <c r="F149" s="1"/>
    </row>
    <row r="150" spans="3:6" x14ac:dyDescent="0.25">
      <c r="C150" s="1"/>
      <c r="D150" s="1"/>
      <c r="E150" s="1"/>
      <c r="F150" s="1"/>
    </row>
    <row r="151" spans="3:6" x14ac:dyDescent="0.25">
      <c r="C151" s="1"/>
      <c r="D151" s="1"/>
      <c r="E151" s="1"/>
      <c r="F151" s="1"/>
    </row>
    <row r="152" spans="3:6" x14ac:dyDescent="0.25">
      <c r="C152" s="1"/>
      <c r="D152" s="1"/>
      <c r="E152" s="1"/>
      <c r="F152" s="1"/>
    </row>
    <row r="153" spans="3:6" x14ac:dyDescent="0.25">
      <c r="C153" s="1"/>
      <c r="D153" s="1"/>
      <c r="E153" s="1"/>
      <c r="F1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Vitelio Barrera Alvarez</cp:lastModifiedBy>
  <cp:lastPrinted>2014-01-07T22:56:13Z</cp:lastPrinted>
  <dcterms:created xsi:type="dcterms:W3CDTF">2012-11-07T16:45:32Z</dcterms:created>
  <dcterms:modified xsi:type="dcterms:W3CDTF">2014-01-24T19:48:37Z</dcterms:modified>
</cp:coreProperties>
</file>