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DISNEY\POAI 2019\"/>
    </mc:Choice>
  </mc:AlternateContent>
  <bookViews>
    <workbookView xWindow="0" yWindow="0" windowWidth="20490" windowHeight="7455"/>
  </bookViews>
  <sheets>
    <sheet name="PROYECTO 1.1  " sheetId="101" r:id="rId1"/>
    <sheet name="PROYECTO 1.1  (8)" sheetId="96" state="hidden" r:id="rId2"/>
    <sheet name="PROYECTO 1.2" sheetId="113" r:id="rId3"/>
    <sheet name="PROYECTO 1.3 " sheetId="110" r:id="rId4"/>
    <sheet name="PROYECTO 2.1 " sheetId="114" r:id="rId5"/>
    <sheet name="PROYECTO 2.2 " sheetId="115" r:id="rId6"/>
    <sheet name="PROYECTO 3.1 " sheetId="106" r:id="rId7"/>
    <sheet name="con valor real" sheetId="26" state="hidden" r:id="rId8"/>
    <sheet name="PROYECTO 5.2 (6)" sheetId="90" state="hidden" r:id="rId9"/>
    <sheet name="PROYECTO 3.2" sheetId="108" r:id="rId10"/>
    <sheet name="PROYECTO 4.1 " sheetId="102" r:id="rId11"/>
    <sheet name="PROYECTO 5.1" sheetId="109" r:id="rId12"/>
    <sheet name="PROYECTO 5.2 " sheetId="103" r:id="rId13"/>
    <sheet name="PROYECTO 6.1 " sheetId="98" r:id="rId14"/>
    <sheet name="PROYECTO 6.2 " sheetId="107" r:id="rId15"/>
    <sheet name="FUENTES Y USOS" sheetId="11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categorias" localSheetId="0">[1]Hoja2!$A$4:$A$17</definedName>
    <definedName name="categorias" localSheetId="4">[1]Hoja2!$A$4:$A$17</definedName>
    <definedName name="categorias" localSheetId="5">[1]Hoja2!$A$4:$A$17</definedName>
    <definedName name="categorias" localSheetId="10">[1]Hoja2!$A$4:$A$17</definedName>
    <definedName name="categorias" localSheetId="12">[1]Hoja2!$A$4:$A$17</definedName>
    <definedName name="categorias" localSheetId="14">[2]Hoja2!$A$4:$A$17</definedName>
    <definedName name="categorias">[2]Hoja2!$A$4:$A$17</definedName>
    <definedName name="categorias11" localSheetId="0">[3]Hoja2!$A$4:$A$17</definedName>
    <definedName name="categorias11" localSheetId="4">[3]Hoja2!$A$4:$A$17</definedName>
    <definedName name="categorias11" localSheetId="5">[3]Hoja2!$A$4:$A$17</definedName>
    <definedName name="categorias11" localSheetId="10">[3]Hoja2!$A$4:$A$17</definedName>
    <definedName name="categorias11" localSheetId="12">[3]Hoja2!$A$4:$A$17</definedName>
    <definedName name="categorias11" localSheetId="14">[4]Hoja2!$A$4:$A$17</definedName>
    <definedName name="categorias11">[4]Hoja2!$A$4:$A$17</definedName>
    <definedName name="_xlnm.Print_Titles" localSheetId="10">'PROYECTO 4.1 '!$5:$7</definedName>
  </definedNames>
  <calcPr calcId="152511"/>
</workbook>
</file>

<file path=xl/calcChain.xml><?xml version="1.0" encoding="utf-8"?>
<calcChain xmlns="http://schemas.openxmlformats.org/spreadsheetml/2006/main">
  <c r="D9" i="113" l="1"/>
  <c r="L13" i="110"/>
  <c r="M13" i="110"/>
  <c r="F16" i="98" l="1"/>
  <c r="H16" i="98"/>
  <c r="I16" i="98"/>
  <c r="E16" i="98"/>
  <c r="E12" i="103"/>
  <c r="G8" i="106"/>
  <c r="D8" i="110"/>
  <c r="E13" i="108" l="1"/>
  <c r="L20" i="113" l="1"/>
  <c r="K20" i="113"/>
  <c r="J20" i="113"/>
  <c r="I20" i="113"/>
  <c r="H20" i="113"/>
  <c r="G20" i="113"/>
  <c r="F20" i="113"/>
  <c r="E20" i="113"/>
  <c r="L19" i="113"/>
  <c r="K19" i="113"/>
  <c r="J19" i="113"/>
  <c r="H19" i="113"/>
  <c r="H21" i="113" s="1"/>
  <c r="I17" i="113"/>
  <c r="C17" i="113" s="1"/>
  <c r="L24" i="101"/>
  <c r="K24" i="101"/>
  <c r="J24" i="101"/>
  <c r="I24" i="101"/>
  <c r="H24" i="101"/>
  <c r="G24" i="101"/>
  <c r="F24" i="101"/>
  <c r="E24" i="101"/>
  <c r="M23" i="101"/>
  <c r="M25" i="101" s="1"/>
  <c r="L23" i="101"/>
  <c r="K23" i="101"/>
  <c r="J23" i="101"/>
  <c r="J25" i="101" s="1"/>
  <c r="I23" i="101"/>
  <c r="H23" i="101"/>
  <c r="G23" i="101"/>
  <c r="E18" i="101"/>
  <c r="F23" i="101"/>
  <c r="I19" i="113" l="1"/>
  <c r="K21" i="113"/>
  <c r="L21" i="113"/>
  <c r="I21" i="113"/>
  <c r="J21" i="113"/>
  <c r="D18" i="101"/>
  <c r="E23" i="101"/>
  <c r="E25" i="101" s="1"/>
  <c r="I25" i="101"/>
  <c r="G25" i="101"/>
  <c r="K25" i="101"/>
  <c r="H25" i="101"/>
  <c r="L25" i="101"/>
  <c r="E19" i="113"/>
  <c r="F19" i="113"/>
  <c r="G19" i="113"/>
  <c r="F25" i="101"/>
  <c r="G27" i="101" s="1"/>
  <c r="L13" i="109"/>
  <c r="K13" i="109"/>
  <c r="J13" i="109"/>
  <c r="I13" i="109"/>
  <c r="H13" i="109"/>
  <c r="G13" i="109"/>
  <c r="F13" i="109"/>
  <c r="E13" i="109"/>
  <c r="L12" i="109"/>
  <c r="K12" i="109"/>
  <c r="J12" i="109"/>
  <c r="I12" i="109"/>
  <c r="H12" i="109"/>
  <c r="F12" i="109"/>
  <c r="E11" i="109"/>
  <c r="G11" i="109" s="1"/>
  <c r="E10" i="109"/>
  <c r="G10" i="109" s="1"/>
  <c r="E9" i="109"/>
  <c r="G9" i="109" s="1"/>
  <c r="J14" i="108"/>
  <c r="I14" i="108"/>
  <c r="H14" i="108"/>
  <c r="G14" i="108"/>
  <c r="F14" i="108"/>
  <c r="E14" i="108"/>
  <c r="E15" i="108" s="1"/>
  <c r="K13" i="108"/>
  <c r="J13" i="108"/>
  <c r="I13" i="108"/>
  <c r="H13" i="108"/>
  <c r="G13" i="108"/>
  <c r="D11" i="108"/>
  <c r="E11" i="108" s="1"/>
  <c r="D10" i="108"/>
  <c r="E10" i="108" s="1"/>
  <c r="F9" i="108"/>
  <c r="F13" i="108" s="1"/>
  <c r="E12" i="109" l="1"/>
  <c r="E14" i="109" s="1"/>
  <c r="J14" i="109"/>
  <c r="I14" i="109"/>
  <c r="K14" i="109"/>
  <c r="H14" i="109"/>
  <c r="L14" i="109"/>
  <c r="F14" i="109"/>
  <c r="H15" i="108"/>
  <c r="E21" i="113"/>
  <c r="F21" i="113"/>
  <c r="I15" i="108"/>
  <c r="G15" i="108"/>
  <c r="J15" i="108"/>
  <c r="G21" i="113"/>
  <c r="G12" i="109"/>
  <c r="G14" i="109" s="1"/>
  <c r="F15" i="108"/>
  <c r="J16" i="106" l="1"/>
  <c r="I16" i="106"/>
  <c r="H16" i="106"/>
  <c r="G16" i="106"/>
  <c r="F16" i="106"/>
  <c r="E16" i="106"/>
  <c r="M15" i="106"/>
  <c r="M17" i="106" s="1"/>
  <c r="L15" i="106"/>
  <c r="L17" i="106" s="1"/>
  <c r="I15" i="106"/>
  <c r="H15" i="106"/>
  <c r="F15" i="106"/>
  <c r="E11" i="106"/>
  <c r="J11" i="106" s="1"/>
  <c r="J15" i="106" s="1"/>
  <c r="I17" i="106" l="1"/>
  <c r="E15" i="106"/>
  <c r="F17" i="106"/>
  <c r="H17" i="106"/>
  <c r="J17" i="106"/>
  <c r="G15" i="106"/>
  <c r="G17" i="106" s="1"/>
  <c r="E20" i="106"/>
  <c r="J17" i="98"/>
  <c r="I17" i="98"/>
  <c r="H17" i="98"/>
  <c r="G17" i="98"/>
  <c r="F17" i="98"/>
  <c r="E17" i="98"/>
  <c r="J14" i="98"/>
  <c r="J16" i="98" s="1"/>
  <c r="G13" i="98"/>
  <c r="G16" i="98" s="1"/>
  <c r="I18" i="98" l="1"/>
  <c r="F18" i="98"/>
  <c r="H18" i="98"/>
  <c r="G18" i="98"/>
  <c r="E21" i="106"/>
  <c r="E17" i="106"/>
  <c r="J18" i="98"/>
  <c r="E18" i="98" l="1"/>
  <c r="L14" i="103" l="1"/>
  <c r="K14" i="103"/>
  <c r="J14" i="103"/>
  <c r="I14" i="103"/>
  <c r="H14" i="103"/>
  <c r="G14" i="103"/>
  <c r="F14" i="103"/>
  <c r="E14" i="103"/>
  <c r="M13" i="103"/>
  <c r="M15" i="103" s="1"/>
  <c r="L13" i="103"/>
  <c r="K13" i="103"/>
  <c r="J13" i="103"/>
  <c r="I13" i="103"/>
  <c r="H13" i="103"/>
  <c r="E11" i="103"/>
  <c r="F11" i="103" s="1"/>
  <c r="F13" i="103" s="1"/>
  <c r="M32" i="102"/>
  <c r="L31" i="102"/>
  <c r="L32" i="102" s="1"/>
  <c r="K31" i="102"/>
  <c r="J31" i="102"/>
  <c r="I31" i="102"/>
  <c r="H31" i="102"/>
  <c r="G31" i="102"/>
  <c r="F31" i="102"/>
  <c r="E31" i="102"/>
  <c r="K30" i="102"/>
  <c r="I30" i="102"/>
  <c r="H30" i="102"/>
  <c r="G30" i="102"/>
  <c r="F30" i="102"/>
  <c r="D27" i="102"/>
  <c r="J27" i="102" s="1"/>
  <c r="D26" i="102"/>
  <c r="E24" i="102"/>
  <c r="D24" i="102"/>
  <c r="E22" i="102"/>
  <c r="D22" i="102"/>
  <c r="E21" i="102"/>
  <c r="E20" i="102"/>
  <c r="D20" i="102"/>
  <c r="P19" i="102"/>
  <c r="O19" i="102"/>
  <c r="N19" i="102"/>
  <c r="E19" i="102"/>
  <c r="E17" i="102"/>
  <c r="E16" i="102"/>
  <c r="E15" i="102"/>
  <c r="E14" i="102"/>
  <c r="E13" i="102"/>
  <c r="E12" i="102"/>
  <c r="D12" i="102"/>
  <c r="J24" i="107"/>
  <c r="I24" i="107"/>
  <c r="H24" i="107"/>
  <c r="G24" i="107"/>
  <c r="F24" i="107"/>
  <c r="E24" i="107"/>
  <c r="K23" i="107"/>
  <c r="J23" i="107"/>
  <c r="I23" i="107"/>
  <c r="H23" i="107"/>
  <c r="F23" i="107"/>
  <c r="C11" i="107"/>
  <c r="G23" i="107" l="1"/>
  <c r="G25" i="107" s="1"/>
  <c r="J15" i="103"/>
  <c r="H15" i="103"/>
  <c r="K15" i="103"/>
  <c r="G13" i="103"/>
  <c r="G15" i="103" s="1"/>
  <c r="L15" i="103"/>
  <c r="I15" i="103"/>
  <c r="F32" i="102"/>
  <c r="G32" i="102"/>
  <c r="K32" i="102"/>
  <c r="H32" i="102"/>
  <c r="I32" i="102"/>
  <c r="I25" i="107"/>
  <c r="F25" i="107"/>
  <c r="J25" i="107"/>
  <c r="H25" i="107"/>
  <c r="F15" i="103"/>
  <c r="E13" i="103"/>
  <c r="E15" i="103" s="1"/>
  <c r="J30" i="102"/>
  <c r="J32" i="102" s="1"/>
  <c r="E30" i="102"/>
  <c r="E32" i="102" s="1"/>
  <c r="E23" i="107" l="1"/>
  <c r="E25" i="107" s="1"/>
  <c r="L17" i="115"/>
  <c r="K17" i="115"/>
  <c r="J17" i="115"/>
  <c r="I17" i="115"/>
  <c r="H17" i="115"/>
  <c r="G17" i="115"/>
  <c r="F17" i="115"/>
  <c r="E17" i="115"/>
  <c r="L16" i="115"/>
  <c r="K16" i="115"/>
  <c r="J16" i="115"/>
  <c r="I16" i="115"/>
  <c r="H16" i="115"/>
  <c r="G15" i="115"/>
  <c r="G12" i="115"/>
  <c r="F12" i="115" s="1"/>
  <c r="F10" i="115"/>
  <c r="F9" i="115"/>
  <c r="L21" i="114"/>
  <c r="K21" i="114"/>
  <c r="J21" i="114"/>
  <c r="I21" i="114"/>
  <c r="H21" i="114"/>
  <c r="G21" i="114"/>
  <c r="F21" i="114"/>
  <c r="E21" i="114"/>
  <c r="L20" i="114"/>
  <c r="K20" i="114"/>
  <c r="J20" i="114"/>
  <c r="I20" i="114"/>
  <c r="H20" i="114"/>
  <c r="G20" i="114"/>
  <c r="E20" i="114"/>
  <c r="F18" i="114"/>
  <c r="F16" i="114"/>
  <c r="F14" i="114"/>
  <c r="F13" i="114"/>
  <c r="F12" i="114"/>
  <c r="F11" i="114"/>
  <c r="I18" i="115" l="1"/>
  <c r="J18" i="115"/>
  <c r="K18" i="115"/>
  <c r="G16" i="115"/>
  <c r="G18" i="115" s="1"/>
  <c r="H18" i="115"/>
  <c r="L18" i="115"/>
  <c r="G22" i="114"/>
  <c r="K22" i="114"/>
  <c r="H22" i="114"/>
  <c r="L22" i="114"/>
  <c r="F20" i="114"/>
  <c r="F22" i="114" s="1"/>
  <c r="I22" i="114"/>
  <c r="J22" i="114"/>
  <c r="E22" i="114"/>
  <c r="F16" i="115"/>
  <c r="F18" i="115" s="1"/>
  <c r="E16" i="115"/>
  <c r="E18" i="115" s="1"/>
  <c r="I12" i="11" l="1"/>
  <c r="D9" i="11" l="1"/>
  <c r="C8" i="11" l="1"/>
  <c r="C9" i="11"/>
  <c r="D24" i="11"/>
  <c r="G18" i="11"/>
  <c r="D13" i="11"/>
  <c r="G26" i="11" l="1"/>
  <c r="F26" i="11"/>
  <c r="E26" i="11"/>
  <c r="D26" i="11"/>
  <c r="C26" i="11"/>
  <c r="F9" i="11" l="1"/>
  <c r="I8" i="11" l="1"/>
  <c r="E7" i="11"/>
  <c r="D7" i="11"/>
  <c r="C7" i="11"/>
  <c r="I9" i="11" l="1"/>
  <c r="F11" i="110" l="1"/>
  <c r="G11" i="110"/>
  <c r="H8" i="110"/>
  <c r="G12" i="110"/>
  <c r="G13" i="110" s="1"/>
  <c r="H12" i="110"/>
  <c r="I12" i="110"/>
  <c r="J12" i="110"/>
  <c r="K12" i="110"/>
  <c r="F12" i="110"/>
  <c r="H26" i="11"/>
  <c r="M11" i="110"/>
  <c r="L11" i="110"/>
  <c r="K11" i="110"/>
  <c r="K13" i="110" s="1"/>
  <c r="J11" i="110"/>
  <c r="I11" i="110"/>
  <c r="F13" i="110"/>
  <c r="I13" i="110" l="1"/>
  <c r="J13" i="110"/>
  <c r="I26" i="11" l="1"/>
  <c r="E15" i="96" l="1"/>
  <c r="E16" i="96" l="1"/>
  <c r="E25" i="96" s="1"/>
  <c r="D15" i="96" l="1"/>
  <c r="G14" i="90" l="1"/>
  <c r="H14" i="90"/>
  <c r="I14" i="90"/>
  <c r="J14" i="90"/>
  <c r="K14" i="90"/>
  <c r="F14" i="90"/>
  <c r="G25" i="96"/>
  <c r="H25" i="96"/>
  <c r="I25" i="96"/>
  <c r="J25" i="96"/>
  <c r="K25" i="96"/>
  <c r="F25" i="96"/>
  <c r="G26" i="96"/>
  <c r="H26" i="96"/>
  <c r="I26" i="96"/>
  <c r="J26" i="96"/>
  <c r="K26" i="96"/>
  <c r="F26" i="96"/>
  <c r="D22" i="11"/>
  <c r="E22" i="11"/>
  <c r="F22" i="11"/>
  <c r="H22" i="11"/>
  <c r="C22" i="11"/>
  <c r="I23" i="11"/>
  <c r="I21" i="11"/>
  <c r="I20" i="11"/>
  <c r="I18" i="11"/>
  <c r="I16" i="11"/>
  <c r="I15" i="11"/>
  <c r="D19" i="11"/>
  <c r="E19" i="11"/>
  <c r="F19" i="11"/>
  <c r="G19" i="11"/>
  <c r="H19" i="11"/>
  <c r="C19" i="11"/>
  <c r="D17" i="11"/>
  <c r="E17" i="11"/>
  <c r="F17" i="11"/>
  <c r="G17" i="11"/>
  <c r="H17" i="11"/>
  <c r="C17" i="11"/>
  <c r="H14" i="11"/>
  <c r="G14" i="11"/>
  <c r="F14" i="11"/>
  <c r="E14" i="11"/>
  <c r="D14" i="11"/>
  <c r="C14" i="11"/>
  <c r="I13" i="11"/>
  <c r="D11" i="11"/>
  <c r="E11" i="11"/>
  <c r="F11" i="11"/>
  <c r="G11" i="11"/>
  <c r="H11" i="11"/>
  <c r="C11" i="11"/>
  <c r="I10" i="11"/>
  <c r="I7" i="11" s="1"/>
  <c r="F7" i="11"/>
  <c r="G7" i="11"/>
  <c r="H7" i="11"/>
  <c r="H25" i="11" l="1"/>
  <c r="I11" i="11"/>
  <c r="I17" i="11"/>
  <c r="D25" i="11"/>
  <c r="D27" i="11" s="1"/>
  <c r="I14" i="11"/>
  <c r="E12" i="110"/>
  <c r="I19" i="11"/>
  <c r="C25" i="11"/>
  <c r="C27" i="11" s="1"/>
  <c r="E14" i="90"/>
  <c r="E25" i="11"/>
  <c r="E27" i="11" s="1"/>
  <c r="E26" i="96"/>
  <c r="H27" i="11"/>
  <c r="F25" i="11"/>
  <c r="F27" i="11" s="1"/>
  <c r="J32" i="96" l="1"/>
  <c r="J33" i="96" s="1"/>
  <c r="L25" i="96"/>
  <c r="I27" i="96"/>
  <c r="T23" i="96"/>
  <c r="K27" i="96" l="1"/>
  <c r="J27" i="96"/>
  <c r="L27" i="96"/>
  <c r="H27" i="96"/>
  <c r="M25" i="96"/>
  <c r="M27" i="96" s="1"/>
  <c r="G27" i="96" l="1"/>
  <c r="G34" i="96" s="1"/>
  <c r="O27" i="96" l="1"/>
  <c r="P27" i="96" s="1"/>
  <c r="Q27" i="96" s="1"/>
  <c r="J15" i="90" l="1"/>
  <c r="L15" i="90"/>
  <c r="H15" i="90"/>
  <c r="L13" i="90"/>
  <c r="K13" i="90"/>
  <c r="J13" i="90"/>
  <c r="I13" i="90"/>
  <c r="I15" i="90" s="1"/>
  <c r="H13" i="90"/>
  <c r="F13" i="90"/>
  <c r="K15" i="90" l="1"/>
  <c r="F15" i="90"/>
  <c r="E13" i="90"/>
  <c r="G13" i="90"/>
  <c r="G15" i="90" s="1"/>
  <c r="M13" i="90" l="1"/>
  <c r="M15" i="90" s="1"/>
  <c r="E15" i="90" l="1"/>
  <c r="J33" i="26"/>
  <c r="J45" i="26"/>
  <c r="I45" i="26"/>
  <c r="J43" i="26"/>
  <c r="I43" i="26"/>
  <c r="J38" i="26"/>
  <c r="J37" i="26"/>
  <c r="I37" i="26"/>
  <c r="J28" i="26"/>
  <c r="I28" i="26"/>
  <c r="J25" i="26"/>
  <c r="I25" i="26"/>
  <c r="J19" i="26"/>
  <c r="I19" i="26"/>
  <c r="J16" i="26"/>
  <c r="I16" i="26"/>
  <c r="J15" i="26"/>
  <c r="I15" i="26"/>
  <c r="J13" i="26"/>
  <c r="I13" i="26"/>
  <c r="J9" i="26"/>
  <c r="I9" i="26"/>
  <c r="J7" i="26"/>
  <c r="I7" i="26"/>
  <c r="J6" i="26"/>
  <c r="I6" i="26"/>
  <c r="D22" i="26"/>
  <c r="E11" i="26"/>
  <c r="D11" i="26"/>
  <c r="E22" i="26"/>
  <c r="G22" i="26"/>
  <c r="E64" i="26"/>
  <c r="G59" i="26"/>
  <c r="G58" i="26"/>
  <c r="G50" i="26"/>
  <c r="F50" i="26"/>
  <c r="F49" i="26"/>
  <c r="G47" i="26"/>
  <c r="E47" i="26"/>
  <c r="D47" i="26"/>
  <c r="G46" i="26"/>
  <c r="E46" i="26"/>
  <c r="D46" i="26"/>
  <c r="G45" i="26"/>
  <c r="D45" i="26"/>
  <c r="G44" i="26"/>
  <c r="H43" i="26"/>
  <c r="D43" i="26"/>
  <c r="G42" i="26"/>
  <c r="I41" i="26"/>
  <c r="G41" i="26"/>
  <c r="D41" i="26"/>
  <c r="G40" i="26"/>
  <c r="I39" i="26"/>
  <c r="G39" i="26"/>
  <c r="I38" i="26"/>
  <c r="E38" i="26"/>
  <c r="D38" i="26"/>
  <c r="H37" i="26"/>
  <c r="E37" i="26"/>
  <c r="D37" i="26"/>
  <c r="I36" i="26"/>
  <c r="H36" i="26"/>
  <c r="D36" i="26"/>
  <c r="G35" i="26"/>
  <c r="G34" i="26"/>
  <c r="G33" i="26"/>
  <c r="G32" i="26"/>
  <c r="E32" i="26"/>
  <c r="D32" i="26"/>
  <c r="H31" i="26"/>
  <c r="E31" i="26"/>
  <c r="D31" i="26"/>
  <c r="G30" i="26"/>
  <c r="E30" i="26"/>
  <c r="D30" i="26"/>
  <c r="H28" i="26"/>
  <c r="E28" i="26"/>
  <c r="D28" i="26"/>
  <c r="G27" i="26"/>
  <c r="E27" i="26"/>
  <c r="D27" i="26"/>
  <c r="G26" i="26"/>
  <c r="H25" i="26"/>
  <c r="E25" i="26"/>
  <c r="D25" i="26"/>
  <c r="H24" i="26"/>
  <c r="H23" i="26"/>
  <c r="G21" i="26"/>
  <c r="E21" i="26"/>
  <c r="D21" i="26"/>
  <c r="H19" i="26"/>
  <c r="D19" i="26"/>
  <c r="H18" i="26"/>
  <c r="E18" i="26"/>
  <c r="D18" i="26"/>
  <c r="G17" i="26"/>
  <c r="E17" i="26"/>
  <c r="E16" i="26"/>
  <c r="H16" i="26"/>
  <c r="D16" i="26"/>
  <c r="H15" i="26"/>
  <c r="H49" i="26"/>
  <c r="E15" i="26"/>
  <c r="D15" i="26"/>
  <c r="G14" i="26"/>
  <c r="E14" i="26"/>
  <c r="D14" i="26"/>
  <c r="H13" i="26"/>
  <c r="D13" i="26"/>
  <c r="G12" i="26"/>
  <c r="G11" i="26"/>
  <c r="G9" i="26"/>
  <c r="E9" i="26"/>
  <c r="D9" i="26"/>
  <c r="G8" i="26"/>
  <c r="E8" i="26"/>
  <c r="D8" i="26"/>
  <c r="G7" i="26"/>
  <c r="E7" i="26"/>
  <c r="D7" i="26"/>
  <c r="G6" i="26"/>
  <c r="E6" i="26"/>
  <c r="D6" i="26"/>
  <c r="G5" i="26"/>
  <c r="E5" i="26"/>
  <c r="D5" i="26"/>
  <c r="E56" i="26"/>
  <c r="E58" i="26"/>
  <c r="D20" i="26"/>
  <c r="E20" i="26"/>
  <c r="H50" i="26"/>
  <c r="E49" i="26"/>
  <c r="G20" i="26"/>
  <c r="G49" i="26"/>
  <c r="F27" i="96" l="1"/>
  <c r="E27" i="96"/>
  <c r="H51" i="26"/>
  <c r="F51" i="26"/>
  <c r="G51" i="26"/>
  <c r="E50" i="26" l="1"/>
  <c r="E51" i="26" s="1"/>
  <c r="G22" i="11" l="1"/>
  <c r="G25" i="11" s="1"/>
  <c r="G27" i="11" s="1"/>
  <c r="I24" i="11"/>
  <c r="I22" i="11" l="1"/>
  <c r="I25" i="11" l="1"/>
  <c r="E10" i="110" l="1"/>
  <c r="H10" i="110" s="1"/>
  <c r="H11" i="110" s="1"/>
  <c r="H13" i="110" s="1"/>
  <c r="E11" i="110"/>
  <c r="E13" i="110" s="1"/>
</calcChain>
</file>

<file path=xl/comments1.xml><?xml version="1.0" encoding="utf-8"?>
<comments xmlns="http://schemas.openxmlformats.org/spreadsheetml/2006/main">
  <authors>
    <author>Edisney Silva Argote</author>
    <author>Carlos Alberto Vargas Muñoz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TUA O TR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Carlos Alberto Vargas Muñoz:</t>
        </r>
        <r>
          <rPr>
            <sz val="9"/>
            <color indexed="81"/>
            <rFont val="Tahoma"/>
            <family val="2"/>
          </rPr>
          <t xml:space="preserve">
Adicional $200,000,000 del proyecto 4,1, DTs</t>
        </r>
      </text>
    </comment>
    <comment ref="E21" authorId="1" shapeId="0">
      <text>
        <r>
          <rPr>
            <b/>
            <sz val="9"/>
            <color indexed="81"/>
            <rFont val="Tahoma"/>
            <family val="2"/>
          </rPr>
          <t>Carlos Alberto Vargas Muñoz:</t>
        </r>
        <r>
          <rPr>
            <sz val="9"/>
            <color indexed="81"/>
            <rFont val="Tahoma"/>
            <family val="2"/>
          </rPr>
          <t xml:space="preserve">
adicional $150,000,000 del proyecto 1,3</t>
        </r>
      </text>
    </comment>
  </commentList>
</comments>
</file>

<file path=xl/comments2.xml><?xml version="1.0" encoding="utf-8"?>
<comments xmlns="http://schemas.openxmlformats.org/spreadsheetml/2006/main">
  <authors>
    <author>Edisney Silva Argote</author>
    <author>esilva</author>
    <author>Administrador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Termina en diciembre 2016</t>
        </r>
      </text>
    </comment>
    <comment ref="A11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terminan contrato el 9 de mayo. Se incluye un profesional en seguridad informática
</t>
        </r>
      </text>
    </comment>
    <comment ref="D11" authorId="2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Incluyendo los honorarios de un profesional en seguridad informática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INTRANET VALE 29.000.000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5 PT´s para reposición - GA - 4 años
3 impresoras zebra - Conting
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act parches..licencia -mejoras</t>
        </r>
      </text>
    </comment>
    <comment ref="A15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son 3 mantenimientos al año
Recursos de SG por el tema de planta y subestación electrica. Y ceibas por las UPS que adquirieron</t>
        </r>
      </text>
    </comment>
    <comment ref="A16" authorId="2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Una para cada DT
Dos para sede prinicipal
</t>
        </r>
      </text>
    </comment>
    <comment ref="A18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Hasta 26 de mayo/17</t>
        </r>
      </text>
    </comment>
    <comment ref="A19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14 d eoctubre
Depende del precio del dólar. $3.000
</t>
        </r>
      </text>
    </comment>
    <comment ref="A20" authorId="1" shapeId="0">
      <text>
        <r>
          <rPr>
            <b/>
            <sz val="9"/>
            <color indexed="81"/>
            <rFont val="Tahoma"/>
            <family val="2"/>
          </rPr>
          <t>esilva:</t>
        </r>
        <r>
          <rPr>
            <sz val="9"/>
            <color indexed="81"/>
            <rFont val="Tahoma"/>
            <family val="2"/>
          </rPr>
          <t xml:space="preserve">
09 DE ABRIL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integracion de canales de comuniccion para recibir pqr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Estructura para consolidar inf con los nuevos parametros del MADS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cambiar el sofware de biblioteca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Edisney Silva Argote:</t>
        </r>
        <r>
          <rPr>
            <sz val="9"/>
            <color indexed="81"/>
            <rFont val="Tahoma"/>
            <family val="2"/>
          </rPr>
          <t xml:space="preserve">
392.882.061 mobiliario sin 4 por mil</t>
        </r>
      </text>
    </comment>
  </commentList>
</comments>
</file>

<file path=xl/sharedStrings.xml><?xml version="1.0" encoding="utf-8"?>
<sst xmlns="http://schemas.openxmlformats.org/spreadsheetml/2006/main" count="737" uniqueCount="276">
  <si>
    <t>PROYECTO 1.1 ORDENAMIENTO Y ADMINISTRACIÓN DEL RECURSO HIDRICO Y LAS CUENCAS HIDROGRÁFICAS</t>
  </si>
  <si>
    <t xml:space="preserve">INDICADOR </t>
  </si>
  <si>
    <t>UNIDAD DE MEDIDA</t>
  </si>
  <si>
    <t>CANTIDAD</t>
  </si>
  <si>
    <t>COSTO UNITARIO ($)</t>
  </si>
  <si>
    <t>COSTO TOTAL ($)</t>
  </si>
  <si>
    <t>FUENTES DE FINANCIACION</t>
  </si>
  <si>
    <t>TSE</t>
  </si>
  <si>
    <t>% AMBIENTAL</t>
  </si>
  <si>
    <t>TASA RETRIBUTIVA</t>
  </si>
  <si>
    <t>TUA</t>
  </si>
  <si>
    <t>OTROS RP</t>
  </si>
  <si>
    <t>Porcentaje de cuerpos de agua con reglamentación del uso de las aguas</t>
  </si>
  <si>
    <t>%</t>
  </si>
  <si>
    <t>Número de cuerpos de agua con reglamentación del uso de las aguas</t>
  </si>
  <si>
    <t xml:space="preserve">Unidad   </t>
  </si>
  <si>
    <t>Porcentaje de cuerpos de agua con plan de ordenamiento del recurso hídrico (PORH) adoptados</t>
  </si>
  <si>
    <t>Cuerpos de agua con plan de ordenamiento del recurso hídrico (PORH) adoptados</t>
  </si>
  <si>
    <t>Unidad</t>
  </si>
  <si>
    <t xml:space="preserve">Porcentaje de avance en la formulación y/o ajustes de los  Planes de Ordenación y Manejo de Cuencas (POMCAS), Planes de Manejo de Acuíferos (PMA) y Planes de Manejo de Microcuencas (PMM) </t>
  </si>
  <si>
    <t>No. Planes de Ordenación y Manejo de Cuencas (POMCAS), Planes de Manejo de Acuíferos (PMA) y Planes de Manejo de Microcuencas (PMM) formulados o reformulados, con consulta previa si a ello hubiere lugar</t>
  </si>
  <si>
    <t>Global</t>
  </si>
  <si>
    <t>Campañas de monitoreo del recurso hídrico en el río Magdalena y sus principales afluentes</t>
  </si>
  <si>
    <t>Seguimiento, Monitoreo y Control al Recurso Hídrico (Cuencas Abastecedoras y Otras Cuencas Prioritarias)</t>
  </si>
  <si>
    <t xml:space="preserve">Municipio </t>
  </si>
  <si>
    <t>TOTAL POR PROYECTO:</t>
  </si>
  <si>
    <t>APROPIACION PRESUPUESTAL DEL PROYECTO:</t>
  </si>
  <si>
    <t>DIFERENCIA:</t>
  </si>
  <si>
    <t>INDICADOR MINIMO DE GESTIÓN</t>
  </si>
  <si>
    <t>INDICADOR PLAN DE ACCIÓN 2016-2019</t>
  </si>
  <si>
    <t>PROYECTO 1.2: RECUPERACION DE CUENCAS  HIDROGRAFICAS</t>
  </si>
  <si>
    <t>INDICADOR - ACTIVIDAD</t>
  </si>
  <si>
    <t>Porcentaje de Planes de Ordenación y Manejo de Cuencas (POMCAS), Planes de Manejo de Acuíferos (PMA) y Planes de Manejo de Microcuencas (PMM) en ejecución</t>
  </si>
  <si>
    <t>%*</t>
  </si>
  <si>
    <t>No. Planes de Ordenación y Manejo de Cuencas (POMCAS), Planes de Manejo de Acuíferos (PMA) y Planes de Manejo de Microcuencas (PMM) en ejecución</t>
  </si>
  <si>
    <t xml:space="preserve">Plan </t>
  </si>
  <si>
    <t>Porcentaje de suelos degradados en recuperación o rehabilitacón</t>
  </si>
  <si>
    <t>Suelos degradados en recuperación o rehabilitacón</t>
  </si>
  <si>
    <t>Has</t>
  </si>
  <si>
    <t>Áreas reforestadas para la protección de cuencas abastecedoras en mantenimiento.</t>
  </si>
  <si>
    <t>Ha</t>
  </si>
  <si>
    <t>Áreas revegetalizadas naturalmente para la protección de cuencas abastecedoras en mantenimiento.</t>
  </si>
  <si>
    <t>No. de has adquiridas y administradas para la restauración  y conservación de áreas estratégicas en cuencas hidrográficas abastecedoras de acueductos municipales y/o veredales</t>
  </si>
  <si>
    <t xml:space="preserve">Diseñoy y/o adopción de un esquema de pago por servicios ambientales </t>
  </si>
  <si>
    <t xml:space="preserve">PROYECTO 2.1. CONOCIMIENTO Y PLANIFICACIÓN DE ECOSISTEMAS ESTRATÉGICOS </t>
  </si>
  <si>
    <t xml:space="preserve">Porcentaje de la superficie de áreas protegidas regionales declaradas, homologadas o recategorizadas, inscritas en el RUNAP </t>
  </si>
  <si>
    <t>Superficie de áreas protegidas regionales declaradas, homologadas o recategorizadas, inscritas en el RUNAP (incluye reservas temporales)</t>
  </si>
  <si>
    <t>HA</t>
  </si>
  <si>
    <t>Estudio técnico y proceso  de socialización tendiente  a la declaratoria de areas protegidas.</t>
  </si>
  <si>
    <t>% avance</t>
  </si>
  <si>
    <t>No. predios apoyados para su caracterización y/o gestión como reserva natural de la sociedad civil</t>
  </si>
  <si>
    <t xml:space="preserve">Predios </t>
  </si>
  <si>
    <t>Hombre/mes</t>
  </si>
  <si>
    <t xml:space="preserve">No. ecosistemas compartidos planificados y/o gestionados por la Corporación </t>
  </si>
  <si>
    <t>Unidad*</t>
  </si>
  <si>
    <t>Investigación, Conocimiento y/o Manejo de Áreas de Importancia estratégica  y de la Biodiversidad</t>
  </si>
  <si>
    <t>Porcentaje de Páramos delimitados por el MADS, con zonificacion y régimen de usos adoptados por la CAM</t>
  </si>
  <si>
    <t>No. páramos delimitados con zonificación y régimen de usos adoptados por la CAM</t>
  </si>
  <si>
    <t>Porcentaje de especies  invasoras con medidas de prevención, control y manejo en ejecución</t>
  </si>
  <si>
    <t>Especies  invasoras con medidas de prevención, control y manejo en ejecución</t>
  </si>
  <si>
    <t>Gastos de Gestión, Operación, Administración y Promoción del Proyecto</t>
  </si>
  <si>
    <t>Porcentaje</t>
  </si>
  <si>
    <t>PROYECTO 2.2 CONSERVACION Y RECUPERACION DE ECOSISTEMAS ESTRATEGICOS Y SU BIODIVERSIDAD</t>
  </si>
  <si>
    <t>Porcentaje de áreas protegidas con planes de manejo en ejecución</t>
  </si>
  <si>
    <t>Porcentaje de áreas de ecosistemas en restauración, rehabilitación y reforestación</t>
  </si>
  <si>
    <t>Areas de ecosistemas en restauración, rehabilitación y reforestación</t>
  </si>
  <si>
    <t>Porcentaje de especies amenazadas con medidas de conservación y manejo en ejecución</t>
  </si>
  <si>
    <t>Especies amenazadas con medidas de manejo  en ejecución</t>
  </si>
  <si>
    <t>PROYECTO 6.2:  EDUCACIÓN AMBIENTAL: OPITA DE CORAZON</t>
  </si>
  <si>
    <t>Ejecución de acciones en Educación Ambiental</t>
  </si>
  <si>
    <t>Ejecución de la Política Nacional Ambiental en la región</t>
  </si>
  <si>
    <t>Política*</t>
  </si>
  <si>
    <t>Programa*</t>
  </si>
  <si>
    <t>Construcción, dotación e implementación  de senderos interpretativos para la educación ambiental</t>
  </si>
  <si>
    <t>Sendero</t>
  </si>
  <si>
    <t>Estrategia de comunicación para sensibilizar cambios de actitud y toma de conciencia sobre el adecuado uso de los recursos naturales renovables</t>
  </si>
  <si>
    <t>Estrategia*</t>
  </si>
  <si>
    <t xml:space="preserve">Global </t>
  </si>
  <si>
    <t>PROYECTO 3.1 CRECIMIENTO VERDE DE SECTORES PRODUCTIVOS</t>
  </si>
  <si>
    <t>Implementación del programa regional de negocios verdes por la autoridad ambiental</t>
  </si>
  <si>
    <t>Porcentaje de sectores con acompañamiento para la reconversión hacia sistemas sostenibles de producción</t>
  </si>
  <si>
    <t>Sectores con acompañamiento para la reconversión y/o apoyo  hacia sistemas de producción sostenibles.</t>
  </si>
  <si>
    <t>Número</t>
  </si>
  <si>
    <t>Promoción e implementación del Pacto Intersectorial por la Madera Legal</t>
  </si>
  <si>
    <t>Pacto*</t>
  </si>
  <si>
    <t>Implementación de programas de post consumo, para sectores</t>
  </si>
  <si>
    <t>Sectores</t>
  </si>
  <si>
    <t>Identificación, promoción y aplicación de energías alternativas y/o utilización de sistemas ecoeficientes de combustión en sectores productivos y/o para uso doméstico</t>
  </si>
  <si>
    <t>PROYECTO 1.3: DESCONTAMINACION DE FUENTES HIDRICAS</t>
  </si>
  <si>
    <t>Convenio cofinanciado y con seguimiento anual  para construcción de sistemas que contribuyan a la descontaminación</t>
  </si>
  <si>
    <t>Convenio *</t>
  </si>
  <si>
    <t>Seguimiento y monitoreo a la aplicación  de la tasa reributiva</t>
  </si>
  <si>
    <t>Seguimiento*</t>
  </si>
  <si>
    <t>PROYECTOS PARA POSIBLE INVERSIÓN EN EL AÑO 2017</t>
  </si>
  <si>
    <t>Proyecto</t>
  </si>
  <si>
    <t xml:space="preserve">Valor </t>
  </si>
  <si>
    <t>Aportes planteados en 2016</t>
  </si>
  <si>
    <t>Posible Aporte CAM 2017 para definir con DG</t>
  </si>
  <si>
    <t>Garzón</t>
  </si>
  <si>
    <t xml:space="preserve">Interceptores </t>
  </si>
  <si>
    <t xml:space="preserve">Garzón ha avanzado en ventanilla </t>
  </si>
  <si>
    <t>PTAR</t>
  </si>
  <si>
    <t xml:space="preserve">Acevedo </t>
  </si>
  <si>
    <t>Diseños PTAR</t>
  </si>
  <si>
    <t>Paicol</t>
  </si>
  <si>
    <t xml:space="preserve">Paicol ya adquirio el total del predio </t>
  </si>
  <si>
    <t>Palestina</t>
  </si>
  <si>
    <t>Pitalito</t>
  </si>
  <si>
    <t>Neiva</t>
  </si>
  <si>
    <t>Gobernación - FIA</t>
  </si>
  <si>
    <t xml:space="preserve">Transferencia </t>
  </si>
  <si>
    <t xml:space="preserve">RECURSOS DISPONIBLES EN FIA </t>
  </si>
  <si>
    <t>Proyecto No. 6.1:   CAM: MODELO DE GESTIÓN CORPORATIVA</t>
  </si>
  <si>
    <t>EXCEDENTES FINANCIEROS</t>
  </si>
  <si>
    <t>Sistema Integrado de Gestión  conforme y articulado al MECI</t>
  </si>
  <si>
    <t>Sistema*</t>
  </si>
  <si>
    <t xml:space="preserve">Profesional Sistema de Gestión Ambiental </t>
  </si>
  <si>
    <t>Auditoria de seguimiento y actualización normas ISO 9001 e ISO 14001 versión 2015</t>
  </si>
  <si>
    <t>Material divulgativo Sistema Integrado de Gestión (agendas 2017)</t>
  </si>
  <si>
    <t>Profesional de apoyo sistema de información geográfica</t>
  </si>
  <si>
    <t>Profesional Apoyo MECI 1000</t>
  </si>
  <si>
    <t>Ejecución del Plan Estratégico Tecnológico 2016-2019</t>
  </si>
  <si>
    <t>Outsourcing soporte de sistemas</t>
  </si>
  <si>
    <t>Mes</t>
  </si>
  <si>
    <t>Adquisición de una solución de Intranet.</t>
  </si>
  <si>
    <t>Reposición equipos de cómputo</t>
  </si>
  <si>
    <t>Soporte técnico para el motor de base de datos Oracle 11g</t>
  </si>
  <si>
    <t xml:space="preserve">Mantenimiento para dispositivos y sistemas eléctricos </t>
  </si>
  <si>
    <t>Adquisición de UPS para sede principal y DT´s</t>
  </si>
  <si>
    <t>Repuestos equipos de cómputo</t>
  </si>
  <si>
    <t>Servicio de Internet y canal de datos para la CAM</t>
  </si>
  <si>
    <t>Servicio de correo electrónico corporativo</t>
  </si>
  <si>
    <t>Cuentas</t>
  </si>
  <si>
    <t>Alojamiento página web</t>
  </si>
  <si>
    <t>Adquirir una solución para consolidar las solicitudes de PQR</t>
  </si>
  <si>
    <t>Soporte técnico página web</t>
  </si>
  <si>
    <t>Renovación licencia y soporte firewall</t>
  </si>
  <si>
    <t>Adquisición o actualización del servicio de dos (2) licencias Arc2Earth Sync</t>
  </si>
  <si>
    <t>Contratar el diseño y estructuración de la Geodatabase conforme a los lineamientos establecidos por el ICDE y con base en información oficial</t>
  </si>
  <si>
    <t xml:space="preserve">Implementacion del programa de gestión documental  </t>
  </si>
  <si>
    <t>Programa</t>
  </si>
  <si>
    <t>Soporte sistema de gestón documental ORFEO</t>
  </si>
  <si>
    <t>Contratar la adquisición de un software para el centro de documentación</t>
  </si>
  <si>
    <t>Diseño y/o construcción y/o adecuación de sede central y predios de su propiedad, como ejemplo de sostenibilidad ambiental y armonía con el ambiente</t>
  </si>
  <si>
    <t xml:space="preserve">Fase </t>
  </si>
  <si>
    <t>Reforzamiento estructural Bloque 4</t>
  </si>
  <si>
    <t>Dotación mobiliario bloques 1,2,3 y 4 sede principal</t>
  </si>
  <si>
    <t>Adecuaciones auditorio Misael Pastrana Borrero</t>
  </si>
  <si>
    <t xml:space="preserve">Adquisición, y/o diseño y/o construcción y/o adecuación de sedes territoriales </t>
  </si>
  <si>
    <t>Sede</t>
  </si>
  <si>
    <t>Construcción  sede Dirección Territorial Centro - Garzón</t>
  </si>
  <si>
    <t>Mobiliario sede Dirección Territorial Centro - Garzón</t>
  </si>
  <si>
    <t>Estrategia Imagen Corporativa</t>
  </si>
  <si>
    <t xml:space="preserve">Promocíon de la imagén Institucional </t>
  </si>
  <si>
    <t>Apoyo a municipios en la actualización catastral</t>
  </si>
  <si>
    <t>Municipio</t>
  </si>
  <si>
    <t xml:space="preserve">Apoyo  actualización catastral </t>
  </si>
  <si>
    <t>Adquisición de papeleria ,  utiles de oficina y consumibles para equipo de impresión</t>
  </si>
  <si>
    <t xml:space="preserve">Contratación de servicio de refrigerios y almuerzos </t>
  </si>
  <si>
    <t>Contratación de servicio público de transporte especial de pasajeros, requerido por servidores públicos para el ejercicio de funciones de asesoría, asistencia técnica, capacitación, interventoría, supervisión y/o seguimiento en la implementación de proyectos asociados al Plan de Acción 2016 -2019</t>
  </si>
  <si>
    <t>PROYECTO 4.1: CONTROL Y VIGILANCIA AMBIENTAL</t>
  </si>
  <si>
    <t>Porcentaje de Programas de Uso Eficiente y Ahorro del Agua (PUEAA) con seguimiento</t>
  </si>
  <si>
    <t>Porcentaje de Planes de Gestión Integral de Residuos Sólidos (PGIRS) con seguimiento a metas de aprovechamiento</t>
  </si>
  <si>
    <t>Porcentaje de Planes de Saneamiento y Manejo de Vertimientos –PSMV- con seguimiento</t>
  </si>
  <si>
    <t>Porcentaje de autorizaciones ambientales con seguimiento</t>
  </si>
  <si>
    <t>Tiempo promedio de trámite para la resolución de autorizaciones ambientales otorgadas por la Corporación.</t>
  </si>
  <si>
    <t>dias*</t>
  </si>
  <si>
    <t>Porcentaje de procesos sancionatorios resueltos</t>
  </si>
  <si>
    <t xml:space="preserve">Asistencia técnica, seguimiento y control a generadores de residuos o desechos peligrosos – RESPEL </t>
  </si>
  <si>
    <t>Estrategia de control a la extracción  ilegal de los recursos naturales.RED DE CONTROL AMBIENTAL RECAM</t>
  </si>
  <si>
    <t>Red*</t>
  </si>
  <si>
    <t>Seguimiento, monitoreo y control  a fuentes móviles de emisiones atmosféricas</t>
  </si>
  <si>
    <t>Monitoreo</t>
  </si>
  <si>
    <t>Red de vigilancia y monitoreo de la calidad del aire</t>
  </si>
  <si>
    <t>Red *</t>
  </si>
  <si>
    <t>Estrategia para la preservación, conservación, rehabilitación y/o reintroducción y control y seguimiento a la fauna silvestre.</t>
  </si>
  <si>
    <t xml:space="preserve">Porcentaje de empresas con obligatoriedad de contar con Departamento de Gestión Ambiental, con seguimiento </t>
  </si>
  <si>
    <t xml:space="preserve">Seguimiento y control a la implementación y operación del comparendo ambiental </t>
  </si>
  <si>
    <t>Municipio*</t>
  </si>
  <si>
    <t>Implementación de aplicativo para la administración y seguimiento en línea de trámites ambientales</t>
  </si>
  <si>
    <t>Aplicativo actualizado</t>
  </si>
  <si>
    <t>Porcentaje de actualización y reporte de la información en el SIAC</t>
  </si>
  <si>
    <t>PROYECTO 5.2: GESTION DEL RIESGO DE DESASTRES</t>
  </si>
  <si>
    <t>Estudios de AVR para la gestión de conocimiento del riesgo  en la vigencia del plan de acción</t>
  </si>
  <si>
    <t>Estudios</t>
  </si>
  <si>
    <t>Acotamiento y/o Actualización de Rondas Hídricas Urbanas  priorizadas por municipio</t>
  </si>
  <si>
    <t>% de avance en la Implementación de  obras de reducción de riesgo por amenaza natural</t>
  </si>
  <si>
    <t>Asesoría y asistencia técnica  a entes territoriales y/o consejos territoriales de desastres incluido el fortalecimiento a  la capacidad local en prevención y atención de incendios forestales</t>
  </si>
  <si>
    <t>Ente territorial</t>
  </si>
  <si>
    <t>No.</t>
  </si>
  <si>
    <t>PROGRAMAS Y PROYECTOS</t>
  </si>
  <si>
    <t>TRANSFERENCIAS DEL SECTOR ELECTRICO</t>
  </si>
  <si>
    <t>PORCENTAJE AMBIENTAL</t>
  </si>
  <si>
    <t>TASAS RETRIBUTIVAS/ RECUPERACION CARTERA</t>
  </si>
  <si>
    <t>TASAS POR USO DEL RECURSO HIDRICO / RECUPERACION CARTERA</t>
  </si>
  <si>
    <t>OTROS RECURSOS PROPIOS</t>
  </si>
  <si>
    <t>PROGRAMA 1: AGUA PARA TODOS</t>
  </si>
  <si>
    <t>PROGRAMA 2: BIODIVERSIDAD: FUENTE DE VIDA</t>
  </si>
  <si>
    <t>PROGRAMA 3: ADAPTACIÓN PARA EL CRECIMIENTO VERDE</t>
  </si>
  <si>
    <t>PROYECTO 3.2 AREAS URBANAS SOSTENIBLES Y RESILIENTES</t>
  </si>
  <si>
    <t xml:space="preserve">PROGRAMA 4:  CUIDA TU NATURALEZA </t>
  </si>
  <si>
    <t>PROGRAMA 5:  HUILA TERRITORIO ORDENADO</t>
  </si>
  <si>
    <t>PROYECTO 5.1: PLANIFICACIÓN AMBIENTAL TERRITORIAL</t>
  </si>
  <si>
    <t>PROGRAMA 6: EDUCACIÓN CAMINO DE PAZ</t>
  </si>
  <si>
    <t xml:space="preserve">TOTAL </t>
  </si>
  <si>
    <t>TOTAL POR FUENTE POR AÑO</t>
  </si>
  <si>
    <t>Ejecución de acciones en gestión ambiental urbana</t>
  </si>
  <si>
    <t xml:space="preserve">Restauración de zonas urbanas (rondas hídricas, humedales) </t>
  </si>
  <si>
    <t xml:space="preserve">Estrategias urbanas para adaptación y mitigación de  los efectos del cambio climático 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</si>
  <si>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</t>
  </si>
  <si>
    <t>Porcentaje de entes territoriales asesorados en la incorporación, planificación y ejecución de acciones relacionadas con cambio climático en el marco de los instrumentos de planificación territorial</t>
  </si>
  <si>
    <t xml:space="preserve">Apoyo a acciones de planificación ambiental y gestión del territorio en resguardos, cabildos  y comunidades indígenas </t>
  </si>
  <si>
    <t>No. Resguardos y/o cabildos y/o comunidades indígenas</t>
  </si>
  <si>
    <t>Áreas reforestadas gestionadas para la protección de cuencas abastecedoras.</t>
  </si>
  <si>
    <t>Areas protegidas inscritas   con planes de manejo en ejecución</t>
  </si>
  <si>
    <t>Interventoria reforzamiento Bloque 4</t>
  </si>
  <si>
    <t>Estudios y diseños Sede Garzón</t>
  </si>
  <si>
    <t>Interventoria construcción sede Garzón</t>
  </si>
  <si>
    <t>Mobiliario</t>
  </si>
  <si>
    <t>ok</t>
  </si>
  <si>
    <t xml:space="preserve">Construcción  vía de circulación peatonal </t>
  </si>
  <si>
    <t>desfinanciado</t>
  </si>
  <si>
    <t>Areas protegidas registradas con planes de manejo en ejecución</t>
  </si>
  <si>
    <t>Campaña / año*</t>
  </si>
  <si>
    <t>Evaluación  Regional del Agua</t>
  </si>
  <si>
    <t>Subzonas</t>
  </si>
  <si>
    <t>Áreas revegetalizadas naturalmente para la protección de cuencas abastecedoras.</t>
  </si>
  <si>
    <t>Áreas estratégicas</t>
  </si>
  <si>
    <t>TASA FORESTAL</t>
  </si>
  <si>
    <t>DIFERENCIA</t>
  </si>
  <si>
    <t>TSA FORESTAL</t>
  </si>
  <si>
    <t xml:space="preserve">TUA VALOR VIGENCIA </t>
  </si>
  <si>
    <t>Seguimiento  10%</t>
  </si>
  <si>
    <t>PLAN OPERATIVO ANUAL DE INVERSIONES</t>
  </si>
  <si>
    <t>Código:T-CAM-029</t>
  </si>
  <si>
    <t>Versión: 3</t>
  </si>
  <si>
    <t>Fecha: 09 Abr 14</t>
  </si>
  <si>
    <t>OTP</t>
  </si>
  <si>
    <t>saldo proyecto</t>
  </si>
  <si>
    <t>UNIDAD</t>
  </si>
  <si>
    <t>TOTAL 2019 POR PROYECTO</t>
  </si>
  <si>
    <t>Personal de apoyo, para seguimiento a formulación de dos PMAM y Un  POMCA</t>
  </si>
  <si>
    <t xml:space="preserve">APORTE NACION </t>
  </si>
  <si>
    <t>Convenios interadministrativos</t>
  </si>
  <si>
    <t>Profesional y técnicos Recurso Hídrico</t>
  </si>
  <si>
    <t>Operación y Mantenimiento estaciones de monitoreo de caudales</t>
  </si>
  <si>
    <t>Campañas de monitoreo del recurso hídrico</t>
  </si>
  <si>
    <t>Objetivos de Calidad y metas del quinquenio</t>
  </si>
  <si>
    <t>Muestreos y contramuestreos</t>
  </si>
  <si>
    <t>Profesional y/o técnicos ERA</t>
  </si>
  <si>
    <t>Personal de evaluación y seguimiento</t>
  </si>
  <si>
    <t>Apoyo Juridico</t>
  </si>
  <si>
    <t xml:space="preserve">Asesoría, asistencia técnica, seguimiento y capacitación en gestión de RESPEL </t>
  </si>
  <si>
    <t>Seguimiento y monitoreo de fuentes moviles en el Departamento</t>
  </si>
  <si>
    <t>Seguimiento al sistema de vigilancia y monitoreo de la calidad del aire en el Departamento</t>
  </si>
  <si>
    <t>Personal de evaluación y seguimiento DGA</t>
  </si>
  <si>
    <t xml:space="preserve"> </t>
  </si>
  <si>
    <t>Seguimiento - Objetivos de Calidad y metas del quinquenio</t>
  </si>
  <si>
    <t>Realizacion de actividades tendientes a la  declaratoria, homologacion o recategorizacion de Areas protegidas inscritas</t>
  </si>
  <si>
    <t>Refrigerios y Almuerzos</t>
  </si>
  <si>
    <t>Transporte de Pasajeros</t>
  </si>
  <si>
    <t>APORTE NACIÓN</t>
  </si>
  <si>
    <t>personal</t>
  </si>
  <si>
    <t>inversión</t>
  </si>
  <si>
    <t>Palmas areca</t>
  </si>
  <si>
    <t xml:space="preserve">Participación en eventos </t>
  </si>
  <si>
    <t>Premios PRAES-PROCEDA</t>
  </si>
  <si>
    <t>Material POP</t>
  </si>
  <si>
    <t>Papeleria</t>
  </si>
  <si>
    <t xml:space="preserve">Ferreteria </t>
  </si>
  <si>
    <t>Equipos</t>
  </si>
  <si>
    <t>Premios olimpiadas, cuentos, fotografia, docentes y pesebres</t>
  </si>
  <si>
    <t>Rincones ambientales</t>
  </si>
  <si>
    <t>Uniformes equipo OdeC (cachucha y camiseta)</t>
  </si>
  <si>
    <t>Acotamiento Rondas Hídricas</t>
  </si>
  <si>
    <t>Material 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</si>
</sst>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;[Red]\-&quot;$&quot;#,##0"/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"/>
    <numFmt numFmtId="168" formatCode="&quot;$&quot;\ #,##0_);[Red]\(&quot;$&quot;\ #,##0\)"/>
    <numFmt numFmtId="169" formatCode="_(&quot;$&quot;\ * #,##0.00_);_(&quot;$&quot;\ * \(#,##0.00\);_(&quot;$&quot;\ * &quot;-&quot;??_);_(@_)"/>
    <numFmt numFmtId="170" formatCode="_(&quot;$&quot;\ * #,##0_);_(&quot;$&quot;\ * \(#,##0\);_(&quot;$&quot;\ * &quot;-&quot;??_);_(@_)"/>
  </numFmts>
  <fonts count="41">
    <font>
      <sz val="11"/>
      <color theme="1"/>
      <name val="Calibri"/>
      <family val="2"/>
      <scheme val="minor"/>
    </font>
    <font>
      <b/>
      <sz val="10"/>
      <name val="Arial  "/>
    </font>
    <font>
      <sz val="10"/>
      <name val="Arial  "/>
    </font>
    <font>
      <sz val="10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 "/>
    </font>
    <font>
      <b/>
      <sz val="10"/>
      <name val="Arial "/>
    </font>
    <font>
      <b/>
      <sz val="1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sz val="11"/>
      <color theme="1"/>
      <name val="Arial"/>
      <family val="2"/>
    </font>
    <font>
      <b/>
      <sz val="10"/>
      <color theme="1"/>
      <name val="Arial  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 "/>
    </font>
    <font>
      <b/>
      <sz val="10"/>
      <color theme="1"/>
      <name val="Arial "/>
    </font>
    <font>
      <b/>
      <sz val="10"/>
      <color theme="1"/>
      <name val="Arial"/>
      <family val="2"/>
    </font>
    <font>
      <sz val="10"/>
      <color rgb="FFFF0000"/>
      <name val="Arial  "/>
    </font>
    <font>
      <b/>
      <sz val="10"/>
      <color rgb="FFFF0000"/>
      <name val="Arial  "/>
    </font>
    <font>
      <sz val="9"/>
      <color rgb="FF000000"/>
      <name val="Arial"/>
      <family val="2"/>
      <charset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  "/>
    </font>
    <font>
      <b/>
      <sz val="10"/>
      <color rgb="FF000000"/>
      <name val="Arial  "/>
    </font>
    <font>
      <sz val="18"/>
      <name val="Arial"/>
      <family val="2"/>
    </font>
    <font>
      <sz val="8"/>
      <color theme="1"/>
      <name val="Tahoma"/>
      <family val="2"/>
    </font>
    <font>
      <b/>
      <sz val="20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14" fillId="0" borderId="0" applyFont="0" applyFill="0" applyBorder="0" applyAlignment="0" applyProtection="0"/>
    <xf numFmtId="169" fontId="14" fillId="0" borderId="0" applyFont="0" applyFill="0" applyBorder="0" applyAlignment="0" applyProtection="0"/>
  </cellStyleXfs>
  <cellXfs count="568">
    <xf numFmtId="0" fontId="0" fillId="0" borderId="0" xfId="0"/>
    <xf numFmtId="0" fontId="16" fillId="0" borderId="0" xfId="0" applyFon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justify" vertical="center" wrapText="1"/>
    </xf>
    <xf numFmtId="3" fontId="16" fillId="0" borderId="0" xfId="0" applyNumberFormat="1" applyFont="1"/>
    <xf numFmtId="3" fontId="2" fillId="0" borderId="1" xfId="3" applyNumberFormat="1" applyFont="1" applyFill="1" applyBorder="1" applyAlignment="1">
      <alignment horizontal="right" vertical="center" wrapText="1"/>
    </xf>
    <xf numFmtId="0" fontId="16" fillId="0" borderId="1" xfId="0" applyFont="1" applyBorder="1"/>
    <xf numFmtId="0" fontId="16" fillId="0" borderId="1" xfId="0" applyFont="1" applyFill="1" applyBorder="1" applyAlignment="1">
      <alignment horizontal="right"/>
    </xf>
    <xf numFmtId="0" fontId="2" fillId="0" borderId="1" xfId="3" applyFont="1" applyFill="1" applyBorder="1" applyAlignment="1">
      <alignment horizontal="center" vertical="center" wrapText="1"/>
    </xf>
    <xf numFmtId="165" fontId="17" fillId="0" borderId="1" xfId="1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horizontal="center" vertical="center"/>
    </xf>
    <xf numFmtId="3" fontId="16" fillId="6" borderId="0" xfId="0" applyNumberFormat="1" applyFont="1" applyFill="1"/>
    <xf numFmtId="3" fontId="18" fillId="0" borderId="0" xfId="0" applyNumberFormat="1" applyFont="1"/>
    <xf numFmtId="0" fontId="16" fillId="2" borderId="0" xfId="0" applyFont="1" applyFill="1"/>
    <xf numFmtId="0" fontId="16" fillId="4" borderId="0" xfId="0" applyFont="1" applyFill="1"/>
    <xf numFmtId="164" fontId="16" fillId="0" borderId="0" xfId="1" applyFont="1"/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justify" vertical="center" wrapText="1"/>
    </xf>
    <xf numFmtId="3" fontId="3" fillId="0" borderId="1" xfId="3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3" fontId="15" fillId="6" borderId="1" xfId="0" applyNumberFormat="1" applyFont="1" applyFill="1" applyBorder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justify" vertical="center"/>
    </xf>
    <xf numFmtId="0" fontId="3" fillId="8" borderId="1" xfId="0" applyFont="1" applyFill="1" applyBorder="1" applyAlignment="1">
      <alignment horizontal="justify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20" fillId="5" borderId="1" xfId="1" applyNumberFormat="1" applyFont="1" applyFill="1" applyBorder="1"/>
    <xf numFmtId="3" fontId="20" fillId="6" borderId="1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3" fontId="21" fillId="0" borderId="0" xfId="0" applyNumberFormat="1" applyFont="1"/>
    <xf numFmtId="0" fontId="22" fillId="0" borderId="0" xfId="0" applyFont="1"/>
    <xf numFmtId="3" fontId="8" fillId="0" borderId="1" xfId="0" applyNumberFormat="1" applyFont="1" applyFill="1" applyBorder="1" applyAlignment="1">
      <alignment horizontal="right" vertical="center" wrapText="1"/>
    </xf>
    <xf numFmtId="0" fontId="8" fillId="8" borderId="1" xfId="0" applyFont="1" applyFill="1" applyBorder="1" applyAlignment="1">
      <alignment horizontal="justify" vertical="center" wrapText="1"/>
    </xf>
    <xf numFmtId="0" fontId="8" fillId="8" borderId="1" xfId="0" applyFont="1" applyFill="1" applyBorder="1" applyAlignment="1">
      <alignment horizontal="center" vertical="center" wrapText="1"/>
    </xf>
    <xf numFmtId="3" fontId="8" fillId="8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3" fontId="8" fillId="8" borderId="1" xfId="4" applyNumberFormat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justify" vertical="center" wrapText="1"/>
    </xf>
    <xf numFmtId="3" fontId="4" fillId="5" borderId="1" xfId="0" applyNumberFormat="1" applyFont="1" applyFill="1" applyBorder="1" applyAlignment="1">
      <alignment vertical="center" wrapText="1"/>
    </xf>
    <xf numFmtId="3" fontId="23" fillId="5" borderId="1" xfId="0" applyNumberFormat="1" applyFont="1" applyFill="1" applyBorder="1"/>
    <xf numFmtId="3" fontId="8" fillId="6" borderId="1" xfId="0" applyNumberFormat="1" applyFont="1" applyFill="1" applyBorder="1"/>
    <xf numFmtId="3" fontId="8" fillId="0" borderId="1" xfId="0" applyNumberFormat="1" applyFont="1" applyFill="1" applyBorder="1" applyAlignment="1">
      <alignment horizontal="left" vertical="center" wrapText="1"/>
    </xf>
    <xf numFmtId="165" fontId="23" fillId="5" borderId="1" xfId="1" applyNumberFormat="1" applyFont="1" applyFill="1" applyBorder="1"/>
    <xf numFmtId="3" fontId="23" fillId="6" borderId="1" xfId="0" applyNumberFormat="1" applyFont="1" applyFill="1" applyBorder="1"/>
    <xf numFmtId="0" fontId="22" fillId="0" borderId="0" xfId="0" applyFont="1" applyAlignment="1">
      <alignment horizontal="center"/>
    </xf>
    <xf numFmtId="0" fontId="24" fillId="0" borderId="0" xfId="0" applyFont="1"/>
    <xf numFmtId="3" fontId="10" fillId="9" borderId="1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justify" vertical="center" wrapText="1"/>
    </xf>
    <xf numFmtId="0" fontId="9" fillId="4" borderId="1" xfId="3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right" vertical="center" wrapText="1"/>
    </xf>
    <xf numFmtId="3" fontId="9" fillId="0" borderId="1" xfId="3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justify" vertical="center" wrapText="1"/>
    </xf>
    <xf numFmtId="164" fontId="9" fillId="0" borderId="1" xfId="1" applyFont="1" applyFill="1" applyBorder="1" applyAlignment="1">
      <alignment horizontal="right" vertical="center" wrapText="1"/>
    </xf>
    <xf numFmtId="165" fontId="25" fillId="5" borderId="1" xfId="1" applyNumberFormat="1" applyFont="1" applyFill="1" applyBorder="1"/>
    <xf numFmtId="3" fontId="24" fillId="6" borderId="1" xfId="0" applyNumberFormat="1" applyFont="1" applyFill="1" applyBorder="1"/>
    <xf numFmtId="165" fontId="24" fillId="0" borderId="0" xfId="0" applyNumberFormat="1" applyFont="1"/>
    <xf numFmtId="3" fontId="24" fillId="0" borderId="0" xfId="0" applyNumberFormat="1" applyFont="1"/>
    <xf numFmtId="0" fontId="25" fillId="10" borderId="4" xfId="0" applyFont="1" applyFill="1" applyBorder="1" applyAlignment="1">
      <alignment horizontal="center" vertical="center"/>
    </xf>
    <xf numFmtId="0" fontId="25" fillId="10" borderId="5" xfId="0" applyFont="1" applyFill="1" applyBorder="1" applyAlignment="1">
      <alignment horizontal="center" vertical="center"/>
    </xf>
    <xf numFmtId="0" fontId="25" fillId="10" borderId="5" xfId="0" applyFont="1" applyFill="1" applyBorder="1" applyAlignment="1">
      <alignment horizontal="center" vertical="center" wrapText="1"/>
    </xf>
    <xf numFmtId="0" fontId="25" fillId="10" borderId="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/>
    </xf>
    <xf numFmtId="3" fontId="16" fillId="0" borderId="8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/>
    </xf>
    <xf numFmtId="3" fontId="16" fillId="0" borderId="12" xfId="0" applyNumberFormat="1" applyFont="1" applyBorder="1" applyAlignment="1">
      <alignment horizontal="center"/>
    </xf>
    <xf numFmtId="0" fontId="25" fillId="10" borderId="13" xfId="0" applyFont="1" applyFill="1" applyBorder="1"/>
    <xf numFmtId="3" fontId="18" fillId="0" borderId="13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justify" vertical="center" wrapText="1"/>
    </xf>
    <xf numFmtId="3" fontId="2" fillId="0" borderId="1" xfId="3" applyNumberFormat="1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horizontal="justify" vertical="center" wrapText="1"/>
    </xf>
    <xf numFmtId="3" fontId="2" fillId="0" borderId="1" xfId="3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5" borderId="1" xfId="3" applyNumberFormat="1" applyFont="1" applyFill="1" applyBorder="1" applyAlignment="1">
      <alignment vertical="center" wrapText="1"/>
    </xf>
    <xf numFmtId="4" fontId="1" fillId="5" borderId="1" xfId="3" applyNumberFormat="1" applyFont="1" applyFill="1" applyBorder="1" applyAlignment="1">
      <alignment vertical="center" wrapText="1"/>
    </xf>
    <xf numFmtId="3" fontId="16" fillId="5" borderId="1" xfId="1" applyNumberFormat="1" applyFont="1" applyFill="1" applyBorder="1"/>
    <xf numFmtId="3" fontId="16" fillId="5" borderId="1" xfId="0" applyNumberFormat="1" applyFont="1" applyFill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3" fillId="2" borderId="1" xfId="3" applyFont="1" applyFill="1" applyBorder="1" applyAlignment="1">
      <alignment horizontal="justify" vertical="center" wrapText="1"/>
    </xf>
    <xf numFmtId="0" fontId="19" fillId="2" borderId="1" xfId="0" applyFont="1" applyFill="1" applyBorder="1" applyAlignment="1">
      <alignment horizontal="center" vertical="center"/>
    </xf>
    <xf numFmtId="3" fontId="3" fillId="0" borderId="1" xfId="3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0" fontId="3" fillId="8" borderId="1" xfId="3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/>
    </xf>
    <xf numFmtId="3" fontId="19" fillId="8" borderId="1" xfId="0" applyNumberFormat="1" applyFont="1" applyFill="1" applyBorder="1" applyAlignment="1">
      <alignment horizontal="center" vertical="center"/>
    </xf>
    <xf numFmtId="0" fontId="3" fillId="8" borderId="1" xfId="3" applyFont="1" applyFill="1" applyBorder="1" applyAlignment="1">
      <alignment horizontal="justify" vertical="center" wrapText="1"/>
    </xf>
    <xf numFmtId="3" fontId="3" fillId="8" borderId="1" xfId="3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3" fontId="26" fillId="5" borderId="1" xfId="0" applyNumberFormat="1" applyFont="1" applyFill="1" applyBorder="1"/>
    <xf numFmtId="3" fontId="15" fillId="5" borderId="1" xfId="0" applyNumberFormat="1" applyFont="1" applyFill="1" applyBorder="1"/>
    <xf numFmtId="3" fontId="0" fillId="0" borderId="0" xfId="0" applyNumberFormat="1" applyFill="1"/>
    <xf numFmtId="0" fontId="0" fillId="0" borderId="0" xfId="0" applyAlignment="1">
      <alignment vertical="center"/>
    </xf>
    <xf numFmtId="0" fontId="19" fillId="0" borderId="0" xfId="0" applyFont="1"/>
    <xf numFmtId="3" fontId="7" fillId="0" borderId="1" xfId="0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vertical="center" wrapText="1"/>
    </xf>
    <xf numFmtId="165" fontId="26" fillId="5" borderId="1" xfId="1" applyNumberFormat="1" applyFont="1" applyFill="1" applyBorder="1"/>
    <xf numFmtId="3" fontId="19" fillId="6" borderId="1" xfId="0" applyNumberFormat="1" applyFont="1" applyFill="1" applyBorder="1"/>
    <xf numFmtId="0" fontId="16" fillId="0" borderId="0" xfId="0" applyFont="1" applyFill="1"/>
    <xf numFmtId="0" fontId="2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" fontId="16" fillId="6" borderId="1" xfId="0" applyNumberFormat="1" applyFont="1" applyFill="1" applyBorder="1"/>
    <xf numFmtId="3" fontId="11" fillId="7" borderId="0" xfId="3" applyNumberFormat="1" applyFont="1" applyFill="1" applyAlignment="1">
      <alignment vertical="center" wrapText="1"/>
    </xf>
    <xf numFmtId="3" fontId="8" fillId="7" borderId="0" xfId="3" applyNumberFormat="1" applyFont="1" applyFill="1" applyAlignment="1">
      <alignment vertical="center" wrapText="1"/>
    </xf>
    <xf numFmtId="3" fontId="8" fillId="7" borderId="0" xfId="3" applyNumberFormat="1" applyFont="1" applyFill="1" applyAlignment="1">
      <alignment horizontal="center" vertical="center" wrapText="1"/>
    </xf>
    <xf numFmtId="3" fontId="8" fillId="0" borderId="1" xfId="3" applyNumberFormat="1" applyFont="1" applyFill="1" applyBorder="1" applyAlignment="1">
      <alignment vertical="center" wrapText="1"/>
    </xf>
    <xf numFmtId="9" fontId="19" fillId="2" borderId="1" xfId="5" applyFont="1" applyFill="1" applyBorder="1" applyAlignment="1">
      <alignment horizontal="center" vertical="center"/>
    </xf>
    <xf numFmtId="3" fontId="26" fillId="5" borderId="1" xfId="0" applyNumberFormat="1" applyFont="1" applyFill="1" applyBorder="1" applyAlignment="1">
      <alignment horizontal="right"/>
    </xf>
    <xf numFmtId="0" fontId="19" fillId="0" borderId="0" xfId="0" applyFont="1" applyFill="1"/>
    <xf numFmtId="3" fontId="3" fillId="0" borderId="1" xfId="0" applyNumberFormat="1" applyFont="1" applyFill="1" applyBorder="1" applyAlignment="1">
      <alignment vertical="center" wrapText="1"/>
    </xf>
    <xf numFmtId="0" fontId="21" fillId="0" borderId="0" xfId="0" applyFont="1"/>
    <xf numFmtId="3" fontId="3" fillId="2" borderId="1" xfId="0" applyNumberFormat="1" applyFont="1" applyFill="1" applyBorder="1" applyAlignment="1">
      <alignment horizontal="center" vertical="center"/>
    </xf>
    <xf numFmtId="0" fontId="21" fillId="13" borderId="0" xfId="0" applyFont="1" applyFill="1"/>
    <xf numFmtId="0" fontId="21" fillId="14" borderId="0" xfId="0" applyFont="1" applyFill="1"/>
    <xf numFmtId="165" fontId="20" fillId="5" borderId="1" xfId="1" applyNumberFormat="1" applyFont="1" applyFill="1" applyBorder="1"/>
    <xf numFmtId="0" fontId="21" fillId="0" borderId="0" xfId="0" applyFont="1" applyAlignment="1">
      <alignment horizontal="left"/>
    </xf>
    <xf numFmtId="165" fontId="2" fillId="11" borderId="1" xfId="1" applyNumberFormat="1" applyFont="1" applyFill="1" applyBorder="1" applyAlignment="1">
      <alignment horizontal="right" vertical="center" wrapText="1"/>
    </xf>
    <xf numFmtId="3" fontId="2" fillId="11" borderId="1" xfId="3" applyNumberFormat="1" applyFont="1" applyFill="1" applyBorder="1" applyAlignment="1">
      <alignment vertical="center" wrapText="1"/>
    </xf>
    <xf numFmtId="3" fontId="1" fillId="11" borderId="1" xfId="0" applyNumberFormat="1" applyFont="1" applyFill="1" applyBorder="1" applyAlignment="1">
      <alignment horizontal="center" vertical="center" wrapText="1"/>
    </xf>
    <xf numFmtId="165" fontId="27" fillId="0" borderId="1" xfId="1" applyNumberFormat="1" applyFont="1" applyFill="1" applyBorder="1" applyAlignment="1">
      <alignment horizontal="right" vertical="center" wrapText="1"/>
    </xf>
    <xf numFmtId="3" fontId="2" fillId="15" borderId="1" xfId="3" applyNumberFormat="1" applyFont="1" applyFill="1" applyBorder="1" applyAlignment="1">
      <alignment vertical="center" wrapText="1"/>
    </xf>
    <xf numFmtId="165" fontId="16" fillId="0" borderId="0" xfId="0" applyNumberFormat="1" applyFont="1"/>
    <xf numFmtId="3" fontId="2" fillId="11" borderId="1" xfId="3" applyNumberFormat="1" applyFont="1" applyFill="1" applyBorder="1" applyAlignment="1">
      <alignment horizontal="right" vertical="center" wrapText="1"/>
    </xf>
    <xf numFmtId="165" fontId="2" fillId="17" borderId="1" xfId="1" applyNumberFormat="1" applyFont="1" applyFill="1" applyBorder="1" applyAlignment="1">
      <alignment horizontal="right" vertical="center" wrapText="1"/>
    </xf>
    <xf numFmtId="164" fontId="24" fillId="0" borderId="0" xfId="1" applyFont="1"/>
    <xf numFmtId="3" fontId="16" fillId="11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2" fillId="7" borderId="1" xfId="3" applyNumberFormat="1" applyFont="1" applyFill="1" applyBorder="1" applyAlignment="1">
      <alignment horizontal="center" vertical="center" wrapText="1"/>
    </xf>
    <xf numFmtId="0" fontId="2" fillId="7" borderId="1" xfId="3" applyFont="1" applyFill="1" applyBorder="1" applyAlignment="1">
      <alignment horizontal="center" vertical="center" wrapText="1"/>
    </xf>
    <xf numFmtId="165" fontId="2" fillId="7" borderId="1" xfId="1" applyNumberFormat="1" applyFont="1" applyFill="1" applyBorder="1" applyAlignment="1">
      <alignment horizontal="right" vertical="center" wrapText="1"/>
    </xf>
    <xf numFmtId="165" fontId="2" fillId="15" borderId="1" xfId="1" applyNumberFormat="1" applyFont="1" applyFill="1" applyBorder="1" applyAlignment="1">
      <alignment horizontal="right" vertical="center" wrapText="1"/>
    </xf>
    <xf numFmtId="3" fontId="2" fillId="17" borderId="1" xfId="1" applyNumberFormat="1" applyFont="1" applyFill="1" applyBorder="1" applyAlignment="1">
      <alignment vertical="center" wrapText="1"/>
    </xf>
    <xf numFmtId="3" fontId="2" fillId="18" borderId="1" xfId="3" applyNumberFormat="1" applyFont="1" applyFill="1" applyBorder="1" applyAlignment="1">
      <alignment vertical="center" wrapText="1"/>
    </xf>
    <xf numFmtId="3" fontId="1" fillId="18" borderId="1" xfId="0" applyNumberFormat="1" applyFont="1" applyFill="1" applyBorder="1" applyAlignment="1">
      <alignment horizontal="center" vertical="center" wrapText="1"/>
    </xf>
    <xf numFmtId="3" fontId="1" fillId="15" borderId="1" xfId="0" applyNumberFormat="1" applyFont="1" applyFill="1" applyBorder="1" applyAlignment="1">
      <alignment horizontal="center" vertical="center" wrapText="1"/>
    </xf>
    <xf numFmtId="3" fontId="2" fillId="15" borderId="1" xfId="3" applyNumberFormat="1" applyFont="1" applyFill="1" applyBorder="1" applyAlignment="1">
      <alignment horizontal="right" vertical="center" wrapText="1"/>
    </xf>
    <xf numFmtId="3" fontId="27" fillId="11" borderId="1" xfId="3" applyNumberFormat="1" applyFont="1" applyFill="1" applyBorder="1" applyAlignment="1">
      <alignment vertical="center" wrapText="1"/>
    </xf>
    <xf numFmtId="3" fontId="28" fillId="11" borderId="1" xfId="0" applyNumberFormat="1" applyFont="1" applyFill="1" applyBorder="1" applyAlignment="1">
      <alignment horizontal="center" vertical="center" wrapText="1"/>
    </xf>
    <xf numFmtId="165" fontId="27" fillId="11" borderId="1" xfId="1" applyNumberFormat="1" applyFont="1" applyFill="1" applyBorder="1" applyAlignment="1">
      <alignment horizontal="right" vertical="center" wrapText="1"/>
    </xf>
    <xf numFmtId="0" fontId="3" fillId="18" borderId="1" xfId="0" applyFont="1" applyFill="1" applyBorder="1" applyAlignment="1">
      <alignment horizontal="justify" vertical="center" wrapText="1"/>
    </xf>
    <xf numFmtId="3" fontId="2" fillId="18" borderId="1" xfId="3" applyNumberFormat="1" applyFont="1" applyFill="1" applyBorder="1" applyAlignment="1">
      <alignment horizontal="center" vertical="center" wrapText="1"/>
    </xf>
    <xf numFmtId="0" fontId="2" fillId="18" borderId="1" xfId="3" applyFont="1" applyFill="1" applyBorder="1" applyAlignment="1">
      <alignment horizontal="center" vertical="center" wrapText="1"/>
    </xf>
    <xf numFmtId="3" fontId="19" fillId="0" borderId="0" xfId="0" applyNumberFormat="1" applyFont="1"/>
    <xf numFmtId="3" fontId="1" fillId="9" borderId="1" xfId="0" applyNumberFormat="1" applyFont="1" applyFill="1" applyBorder="1" applyAlignment="1">
      <alignment horizontal="center" vertical="center" wrapText="1"/>
    </xf>
    <xf numFmtId="3" fontId="1" fillId="9" borderId="1" xfId="3" applyNumberFormat="1" applyFont="1" applyFill="1" applyBorder="1" applyAlignment="1">
      <alignment horizontal="center" vertical="center" wrapText="1"/>
    </xf>
    <xf numFmtId="3" fontId="27" fillId="7" borderId="1" xfId="3" applyNumberFormat="1" applyFont="1" applyFill="1" applyBorder="1" applyAlignment="1">
      <alignment vertical="center" wrapText="1"/>
    </xf>
    <xf numFmtId="3" fontId="28" fillId="7" borderId="1" xfId="0" applyNumberFormat="1" applyFont="1" applyFill="1" applyBorder="1" applyAlignment="1">
      <alignment horizontal="center" vertical="center" wrapText="1"/>
    </xf>
    <xf numFmtId="3" fontId="27" fillId="15" borderId="1" xfId="3" applyNumberFormat="1" applyFont="1" applyFill="1" applyBorder="1" applyAlignment="1">
      <alignment vertical="center" wrapText="1"/>
    </xf>
    <xf numFmtId="3" fontId="28" fillId="15" borderId="1" xfId="0" applyNumberFormat="1" applyFont="1" applyFill="1" applyBorder="1" applyAlignment="1">
      <alignment horizontal="center" vertical="center" wrapText="1"/>
    </xf>
    <xf numFmtId="165" fontId="27" fillId="15" borderId="1" xfId="1" applyNumberFormat="1" applyFont="1" applyFill="1" applyBorder="1" applyAlignment="1">
      <alignment horizontal="right" vertical="center" wrapText="1"/>
    </xf>
    <xf numFmtId="3" fontId="2" fillId="15" borderId="1" xfId="1" applyNumberFormat="1" applyFont="1" applyFill="1" applyBorder="1" applyAlignment="1">
      <alignment vertical="center" wrapText="1"/>
    </xf>
    <xf numFmtId="3" fontId="2" fillId="18" borderId="1" xfId="1" applyNumberFormat="1" applyFont="1" applyFill="1" applyBorder="1" applyAlignment="1">
      <alignment vertical="center" wrapText="1"/>
    </xf>
    <xf numFmtId="0" fontId="2" fillId="18" borderId="1" xfId="3" applyFont="1" applyFill="1" applyBorder="1" applyAlignment="1">
      <alignment horizontal="justify" vertical="center" wrapText="1"/>
    </xf>
    <xf numFmtId="3" fontId="2" fillId="18" borderId="1" xfId="3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justify" vertical="center" wrapText="1"/>
    </xf>
    <xf numFmtId="3" fontId="2" fillId="15" borderId="1" xfId="0" applyNumberFormat="1" applyFont="1" applyFill="1" applyBorder="1" applyAlignment="1">
      <alignment horizontal="center" vertical="center" wrapText="1"/>
    </xf>
    <xf numFmtId="3" fontId="27" fillId="15" borderId="1" xfId="1" applyNumberFormat="1" applyFont="1" applyFill="1" applyBorder="1" applyAlignment="1">
      <alignment vertical="center" wrapText="1"/>
    </xf>
    <xf numFmtId="3" fontId="27" fillId="15" borderId="1" xfId="3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wrapText="1"/>
    </xf>
    <xf numFmtId="3" fontId="2" fillId="5" borderId="1" xfId="3" applyNumberFormat="1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165" fontId="2" fillId="5" borderId="1" xfId="1" applyNumberFormat="1" applyFont="1" applyFill="1" applyBorder="1" applyAlignment="1">
      <alignment horizontal="right" vertical="center" wrapText="1"/>
    </xf>
    <xf numFmtId="3" fontId="2" fillId="5" borderId="1" xfId="1" applyNumberFormat="1" applyFont="1" applyFill="1" applyBorder="1" applyAlignment="1">
      <alignment vertical="center" wrapText="1"/>
    </xf>
    <xf numFmtId="3" fontId="2" fillId="5" borderId="1" xfId="3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wrapText="1"/>
    </xf>
    <xf numFmtId="164" fontId="16" fillId="0" borderId="0" xfId="1" applyFont="1" applyAlignment="1">
      <alignment wrapText="1"/>
    </xf>
    <xf numFmtId="165" fontId="16" fillId="0" borderId="0" xfId="0" applyNumberFormat="1" applyFont="1" applyAlignment="1">
      <alignment wrapText="1"/>
    </xf>
    <xf numFmtId="165" fontId="16" fillId="17" borderId="0" xfId="0" applyNumberFormat="1" applyFont="1" applyFill="1" applyAlignment="1">
      <alignment wrapText="1"/>
    </xf>
    <xf numFmtId="3" fontId="16" fillId="0" borderId="0" xfId="0" applyNumberFormat="1" applyFont="1" applyAlignment="1">
      <alignment wrapText="1"/>
    </xf>
    <xf numFmtId="165" fontId="16" fillId="5" borderId="0" xfId="0" applyNumberFormat="1" applyFont="1" applyFill="1" applyAlignment="1">
      <alignment wrapText="1"/>
    </xf>
    <xf numFmtId="165" fontId="16" fillId="5" borderId="0" xfId="0" applyNumberFormat="1" applyFont="1" applyFill="1"/>
    <xf numFmtId="43" fontId="16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/>
    <xf numFmtId="3" fontId="19" fillId="7" borderId="1" xfId="0" applyNumberFormat="1" applyFont="1" applyFill="1" applyBorder="1" applyAlignment="1">
      <alignment horizontal="center" vertical="center"/>
    </xf>
    <xf numFmtId="166" fontId="17" fillId="7" borderId="1" xfId="1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vertical="center" wrapText="1"/>
    </xf>
    <xf numFmtId="0" fontId="16" fillId="15" borderId="0" xfId="0" applyFont="1" applyFill="1" applyAlignment="1">
      <alignment wrapText="1"/>
    </xf>
    <xf numFmtId="3" fontId="16" fillId="15" borderId="0" xfId="0" applyNumberFormat="1" applyFont="1" applyFill="1"/>
    <xf numFmtId="0" fontId="16" fillId="15" borderId="0" xfId="0" applyFont="1" applyFill="1"/>
    <xf numFmtId="43" fontId="16" fillId="15" borderId="0" xfId="0" applyNumberFormat="1" applyFont="1" applyFill="1"/>
    <xf numFmtId="164" fontId="18" fillId="15" borderId="0" xfId="1" applyFont="1" applyFill="1"/>
    <xf numFmtId="165" fontId="3" fillId="0" borderId="0" xfId="1" applyNumberFormat="1" applyFont="1" applyAlignment="1">
      <alignment horizontal="center" vertical="center"/>
    </xf>
    <xf numFmtId="165" fontId="19" fillId="0" borderId="0" xfId="0" applyNumberFormat="1" applyFont="1"/>
    <xf numFmtId="0" fontId="22" fillId="0" borderId="0" xfId="0" applyFont="1" applyFill="1"/>
    <xf numFmtId="3" fontId="8" fillId="0" borderId="1" xfId="4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0" fontId="4" fillId="0" borderId="2" xfId="0" applyFont="1" applyFill="1" applyBorder="1" applyAlignment="1">
      <alignment horizontal="justify" vertical="center" wrapText="1"/>
    </xf>
    <xf numFmtId="0" fontId="3" fillId="19" borderId="1" xfId="0" applyFont="1" applyFill="1" applyBorder="1" applyAlignment="1">
      <alignment horizontal="justify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justify" vertical="center" wrapText="1"/>
    </xf>
    <xf numFmtId="3" fontId="3" fillId="21" borderId="1" xfId="0" applyNumberFormat="1" applyFont="1" applyFill="1" applyBorder="1" applyAlignment="1">
      <alignment horizontal="center" vertical="center" wrapText="1"/>
    </xf>
    <xf numFmtId="0" fontId="30" fillId="21" borderId="1" xfId="0" applyFont="1" applyFill="1" applyBorder="1" applyAlignment="1">
      <alignment horizontal="center" vertical="center"/>
    </xf>
    <xf numFmtId="165" fontId="31" fillId="22" borderId="1" xfId="1" applyNumberFormat="1" applyFont="1" applyFill="1" applyBorder="1"/>
    <xf numFmtId="165" fontId="32" fillId="22" borderId="1" xfId="1" applyNumberFormat="1" applyFont="1" applyFill="1" applyBorder="1"/>
    <xf numFmtId="3" fontId="31" fillId="23" borderId="1" xfId="0" applyNumberFormat="1" applyFont="1" applyFill="1" applyBorder="1"/>
    <xf numFmtId="0" fontId="33" fillId="19" borderId="0" xfId="0" applyFont="1" applyFill="1" applyBorder="1"/>
    <xf numFmtId="0" fontId="33" fillId="0" borderId="0" xfId="0" applyFont="1" applyFill="1" applyBorder="1"/>
    <xf numFmtId="0" fontId="30" fillId="0" borderId="0" xfId="0" applyFont="1" applyFill="1" applyBorder="1"/>
    <xf numFmtId="165" fontId="30" fillId="0" borderId="0" xfId="0" applyNumberFormat="1" applyFont="1" applyFill="1" applyBorder="1"/>
    <xf numFmtId="0" fontId="33" fillId="21" borderId="0" xfId="0" applyFont="1" applyFill="1" applyBorder="1"/>
    <xf numFmtId="3" fontId="17" fillId="0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6" fontId="21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justify" vertical="center" wrapText="1"/>
    </xf>
    <xf numFmtId="167" fontId="3" fillId="0" borderId="1" xfId="0" applyNumberFormat="1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justify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22" fillId="0" borderId="1" xfId="0" applyFont="1" applyBorder="1"/>
    <xf numFmtId="3" fontId="0" fillId="0" borderId="0" xfId="0" applyNumberFormat="1"/>
    <xf numFmtId="3" fontId="0" fillId="0" borderId="0" xfId="0" applyNumberFormat="1" applyAlignment="1">
      <alignment vertical="center"/>
    </xf>
    <xf numFmtId="3" fontId="8" fillId="0" borderId="1" xfId="3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3" fontId="3" fillId="8" borderId="1" xfId="1" applyNumberFormat="1" applyFont="1" applyFill="1" applyBorder="1" applyAlignment="1">
      <alignment horizontal="center" vertical="center" wrapText="1"/>
    </xf>
    <xf numFmtId="3" fontId="7" fillId="5" borderId="1" xfId="1" applyNumberFormat="1" applyFont="1" applyFill="1" applyBorder="1" applyAlignment="1">
      <alignment horizontal="center" vertical="center" wrapText="1"/>
    </xf>
    <xf numFmtId="3" fontId="7" fillId="5" borderId="1" xfId="1" applyNumberFormat="1" applyFont="1" applyFill="1" applyBorder="1" applyAlignment="1">
      <alignment horizontal="center" vertical="center"/>
    </xf>
    <xf numFmtId="3" fontId="7" fillId="6" borderId="1" xfId="1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4" fontId="14" fillId="0" borderId="0" xfId="1" applyFont="1"/>
    <xf numFmtId="0" fontId="3" fillId="2" borderId="7" xfId="0" applyFont="1" applyFill="1" applyBorder="1" applyAlignment="1">
      <alignment horizontal="justify" vertical="center"/>
    </xf>
    <xf numFmtId="0" fontId="3" fillId="2" borderId="7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3" fontId="3" fillId="2" borderId="7" xfId="1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7" fillId="25" borderId="14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3" fontId="0" fillId="11" borderId="0" xfId="0" applyNumberFormat="1" applyFill="1"/>
    <xf numFmtId="0" fontId="7" fillId="8" borderId="1" xfId="0" applyFont="1" applyFill="1" applyBorder="1" applyAlignment="1">
      <alignment horizontal="justify" vertical="center" wrapText="1"/>
    </xf>
    <xf numFmtId="0" fontId="8" fillId="8" borderId="7" xfId="0" applyFont="1" applyFill="1" applyBorder="1" applyAlignment="1">
      <alignment horizontal="justify" vertical="center" wrapText="1"/>
    </xf>
    <xf numFmtId="3" fontId="8" fillId="8" borderId="7" xfId="0" applyNumberFormat="1" applyFont="1" applyFill="1" applyBorder="1" applyAlignment="1">
      <alignment horizontal="center" vertical="center" wrapText="1"/>
    </xf>
    <xf numFmtId="165" fontId="25" fillId="14" borderId="1" xfId="1" applyNumberFormat="1" applyFont="1" applyFill="1" applyBorder="1"/>
    <xf numFmtId="0" fontId="0" fillId="5" borderId="0" xfId="0" applyFill="1" applyAlignment="1">
      <alignment vertical="center"/>
    </xf>
    <xf numFmtId="0" fontId="19" fillId="30" borderId="0" xfId="0" applyFont="1" applyFill="1"/>
    <xf numFmtId="3" fontId="1" fillId="9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3" fontId="7" fillId="9" borderId="1" xfId="0" applyNumberFormat="1" applyFont="1" applyFill="1" applyBorder="1" applyAlignment="1">
      <alignment horizontal="center" vertical="center" wrapText="1"/>
    </xf>
    <xf numFmtId="3" fontId="7" fillId="9" borderId="1" xfId="3" applyNumberFormat="1" applyFont="1" applyFill="1" applyBorder="1" applyAlignment="1">
      <alignment horizontal="center" vertical="center" wrapText="1"/>
    </xf>
    <xf numFmtId="0" fontId="7" fillId="9" borderId="1" xfId="3" applyFont="1" applyFill="1" applyBorder="1" applyAlignment="1">
      <alignment horizontal="center" vertical="center" wrapText="1"/>
    </xf>
    <xf numFmtId="165" fontId="23" fillId="5" borderId="21" xfId="1" applyNumberFormat="1" applyFont="1" applyFill="1" applyBorder="1"/>
    <xf numFmtId="3" fontId="23" fillId="6" borderId="23" xfId="0" applyNumberFormat="1" applyFont="1" applyFill="1" applyBorder="1"/>
    <xf numFmtId="3" fontId="35" fillId="0" borderId="1" xfId="0" applyNumberFormat="1" applyFont="1" applyFill="1" applyBorder="1" applyAlignment="1">
      <alignment horizontal="right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168" fontId="36" fillId="0" borderId="26" xfId="0" applyNumberFormat="1" applyFont="1" applyBorder="1" applyAlignment="1">
      <alignment horizontal="right" vertical="center" wrapText="1"/>
    </xf>
    <xf numFmtId="168" fontId="16" fillId="0" borderId="0" xfId="0" applyNumberFormat="1" applyFont="1"/>
    <xf numFmtId="3" fontId="0" fillId="0" borderId="0" xfId="0" applyNumberFormat="1" applyFont="1" applyFill="1"/>
    <xf numFmtId="3" fontId="2" fillId="5" borderId="1" xfId="1" applyNumberFormat="1" applyFont="1" applyFill="1" applyBorder="1" applyAlignment="1"/>
    <xf numFmtId="3" fontId="2" fillId="6" borderId="1" xfId="0" applyNumberFormat="1" applyFont="1" applyFill="1" applyBorder="1" applyAlignment="1"/>
    <xf numFmtId="165" fontId="2" fillId="0" borderId="0" xfId="0" applyNumberFormat="1" applyFont="1" applyAlignment="1"/>
    <xf numFmtId="0" fontId="2" fillId="0" borderId="0" xfId="0" applyFont="1" applyAlignment="1"/>
    <xf numFmtId="3" fontId="2" fillId="0" borderId="0" xfId="0" applyNumberFormat="1" applyFont="1" applyAlignment="1"/>
    <xf numFmtId="0" fontId="16" fillId="0" borderId="1" xfId="0" applyFont="1" applyFill="1" applyBorder="1"/>
    <xf numFmtId="165" fontId="24" fillId="0" borderId="1" xfId="1" applyNumberFormat="1" applyFont="1" applyFill="1" applyBorder="1" applyAlignment="1">
      <alignment vertical="center"/>
    </xf>
    <xf numFmtId="165" fontId="24" fillId="0" borderId="0" xfId="1" applyNumberFormat="1" applyFont="1" applyFill="1" applyAlignment="1">
      <alignment vertical="center"/>
    </xf>
    <xf numFmtId="3" fontId="7" fillId="0" borderId="1" xfId="3" applyNumberFormat="1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3" fontId="3" fillId="32" borderId="1" xfId="0" applyNumberFormat="1" applyFont="1" applyFill="1" applyBorder="1" applyAlignment="1">
      <alignment horizontal="center" vertical="center" wrapText="1"/>
    </xf>
    <xf numFmtId="164" fontId="0" fillId="0" borderId="0" xfId="1" applyFont="1"/>
    <xf numFmtId="9" fontId="0" fillId="0" borderId="0" xfId="0" applyNumberFormat="1"/>
    <xf numFmtId="168" fontId="36" fillId="0" borderId="0" xfId="0" applyNumberFormat="1" applyFont="1" applyFill="1" applyBorder="1" applyAlignment="1">
      <alignment horizontal="right" vertical="center" wrapText="1"/>
    </xf>
    <xf numFmtId="0" fontId="3" fillId="7" borderId="1" xfId="3" applyFont="1" applyFill="1" applyBorder="1" applyAlignment="1">
      <alignment horizontal="justify" vertical="center" wrapText="1"/>
    </xf>
    <xf numFmtId="41" fontId="16" fillId="0" borderId="0" xfId="0" applyNumberFormat="1" applyFont="1"/>
    <xf numFmtId="3" fontId="16" fillId="0" borderId="0" xfId="0" applyNumberFormat="1" applyFont="1" applyFill="1"/>
    <xf numFmtId="168" fontId="16" fillId="0" borderId="0" xfId="0" applyNumberFormat="1" applyFont="1" applyFill="1"/>
    <xf numFmtId="0" fontId="16" fillId="7" borderId="0" xfId="0" applyFont="1" applyFill="1"/>
    <xf numFmtId="0" fontId="16" fillId="7" borderId="0" xfId="0" applyFont="1" applyFill="1" applyAlignment="1">
      <alignment vertical="center"/>
    </xf>
    <xf numFmtId="0" fontId="3" fillId="0" borderId="1" xfId="3" applyFont="1" applyFill="1" applyBorder="1" applyAlignment="1">
      <alignment horizontal="justify" vertical="center" wrapText="1"/>
    </xf>
    <xf numFmtId="0" fontId="3" fillId="0" borderId="1" xfId="3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/>
    </xf>
    <xf numFmtId="3" fontId="3" fillId="7" borderId="1" xfId="3" applyNumberFormat="1" applyFont="1" applyFill="1" applyBorder="1" applyAlignment="1">
      <alignment horizontal="right" vertical="center" wrapText="1"/>
    </xf>
    <xf numFmtId="3" fontId="3" fillId="7" borderId="1" xfId="3" applyNumberFormat="1" applyFont="1" applyFill="1" applyBorder="1" applyAlignment="1">
      <alignment horizontal="center" vertical="center" wrapText="1"/>
    </xf>
    <xf numFmtId="3" fontId="7" fillId="7" borderId="0" xfId="0" applyNumberFormat="1" applyFont="1" applyFill="1" applyBorder="1" applyAlignment="1">
      <alignment horizontal="center" vertical="center" wrapText="1"/>
    </xf>
    <xf numFmtId="3" fontId="1" fillId="7" borderId="0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1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3" fontId="1" fillId="9" borderId="1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3" fontId="2" fillId="7" borderId="1" xfId="3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justify" vertical="center" wrapText="1"/>
    </xf>
    <xf numFmtId="165" fontId="17" fillId="7" borderId="21" xfId="1" applyNumberFormat="1" applyFont="1" applyFill="1" applyBorder="1" applyAlignment="1">
      <alignment vertical="center"/>
    </xf>
    <xf numFmtId="0" fontId="19" fillId="7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9" borderId="1" xfId="1" applyNumberFormat="1" applyFont="1" applyFill="1" applyBorder="1" applyAlignment="1">
      <alignment horizontal="center" vertical="center" wrapText="1"/>
    </xf>
    <xf numFmtId="0" fontId="3" fillId="9" borderId="0" xfId="0" applyFont="1" applyFill="1" applyAlignment="1">
      <alignment vertical="center"/>
    </xf>
    <xf numFmtId="3" fontId="20" fillId="5" borderId="7" xfId="1" applyNumberFormat="1" applyFont="1" applyFill="1" applyBorder="1"/>
    <xf numFmtId="9" fontId="22" fillId="7" borderId="1" xfId="5" applyFont="1" applyFill="1" applyBorder="1" applyAlignment="1">
      <alignment horizontal="center" vertical="center" wrapText="1"/>
    </xf>
    <xf numFmtId="3" fontId="22" fillId="7" borderId="1" xfId="0" applyNumberFormat="1" applyFont="1" applyFill="1" applyBorder="1" applyAlignment="1">
      <alignment horizontal="center" vertical="center"/>
    </xf>
    <xf numFmtId="3" fontId="22" fillId="0" borderId="0" xfId="0" applyNumberFormat="1" applyFont="1"/>
    <xf numFmtId="0" fontId="29" fillId="0" borderId="0" xfId="0" applyFont="1" applyBorder="1"/>
    <xf numFmtId="0" fontId="29" fillId="0" borderId="0" xfId="0" applyFont="1" applyBorder="1" applyAlignment="1">
      <alignment vertical="center"/>
    </xf>
    <xf numFmtId="0" fontId="38" fillId="0" borderId="2" xfId="0" applyFont="1" applyFill="1" applyBorder="1" applyAlignment="1">
      <alignment horizontal="justify" vertical="center" wrapText="1"/>
    </xf>
    <xf numFmtId="0" fontId="38" fillId="0" borderId="1" xfId="0" applyFont="1" applyFill="1" applyBorder="1" applyAlignment="1">
      <alignment horizontal="center" vertical="center" wrapText="1"/>
    </xf>
    <xf numFmtId="3" fontId="38" fillId="0" borderId="1" xfId="0" applyNumberFormat="1" applyFont="1" applyFill="1" applyBorder="1" applyAlignment="1">
      <alignment horizontal="right" vertical="center" wrapText="1"/>
    </xf>
    <xf numFmtId="0" fontId="39" fillId="0" borderId="1" xfId="0" applyFont="1" applyFill="1" applyBorder="1"/>
    <xf numFmtId="0" fontId="40" fillId="0" borderId="0" xfId="0" applyFont="1" applyFill="1"/>
    <xf numFmtId="3" fontId="38" fillId="0" borderId="0" xfId="0" applyNumberFormat="1" applyFont="1" applyFill="1" applyBorder="1" applyAlignment="1">
      <alignment horizontal="right" vertical="center" wrapText="1"/>
    </xf>
    <xf numFmtId="0" fontId="39" fillId="0" borderId="0" xfId="0" applyFont="1" applyFill="1"/>
    <xf numFmtId="165" fontId="8" fillId="0" borderId="0" xfId="1" applyNumberFormat="1" applyFont="1" applyFill="1" applyBorder="1" applyAlignment="1">
      <alignment horizontal="right" vertical="center" wrapText="1"/>
    </xf>
    <xf numFmtId="0" fontId="29" fillId="0" borderId="0" xfId="0" applyFont="1" applyFill="1" applyBorder="1"/>
    <xf numFmtId="3" fontId="9" fillId="7" borderId="1" xfId="3" applyNumberFormat="1" applyFont="1" applyFill="1" applyBorder="1" applyAlignment="1">
      <alignment horizontal="right" vertical="center" wrapText="1"/>
    </xf>
    <xf numFmtId="0" fontId="24" fillId="7" borderId="0" xfId="0" applyFont="1" applyFill="1"/>
    <xf numFmtId="43" fontId="24" fillId="0" borderId="0" xfId="0" applyNumberFormat="1" applyFont="1"/>
    <xf numFmtId="3" fontId="30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164" fontId="8" fillId="0" borderId="1" xfId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8" borderId="1" xfId="0" applyNumberFormat="1" applyFont="1" applyFill="1" applyBorder="1" applyAlignment="1">
      <alignment horizontal="justify" vertical="center" wrapText="1"/>
    </xf>
    <xf numFmtId="165" fontId="0" fillId="0" borderId="0" xfId="0" applyNumberFormat="1"/>
    <xf numFmtId="3" fontId="4" fillId="7" borderId="1" xfId="3" applyNumberFormat="1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7" fillId="9" borderId="1" xfId="0" applyNumberFormat="1" applyFont="1" applyFill="1" applyBorder="1" applyAlignment="1">
      <alignment horizontal="center" vertical="center" wrapText="1"/>
    </xf>
    <xf numFmtId="3" fontId="7" fillId="2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9" borderId="1" xfId="3" applyFont="1" applyFill="1" applyBorder="1" applyAlignment="1">
      <alignment horizontal="center" vertical="center" wrapText="1"/>
    </xf>
    <xf numFmtId="3" fontId="7" fillId="9" borderId="1" xfId="3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30" fillId="0" borderId="1" xfId="0" applyNumberFormat="1" applyFont="1" applyFill="1" applyBorder="1"/>
    <xf numFmtId="165" fontId="3" fillId="7" borderId="1" xfId="1" applyNumberFormat="1" applyFont="1" applyFill="1" applyBorder="1" applyAlignment="1">
      <alignment horizontal="right" vertical="center" wrapText="1"/>
    </xf>
    <xf numFmtId="0" fontId="4" fillId="0" borderId="1" xfId="3" applyFont="1" applyFill="1" applyBorder="1" applyAlignment="1">
      <alignment horizontal="right" vertical="center" wrapText="1"/>
    </xf>
    <xf numFmtId="170" fontId="0" fillId="0" borderId="1" xfId="6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3" fontId="7" fillId="9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7" fillId="8" borderId="1" xfId="3" applyFont="1" applyFill="1" applyBorder="1" applyAlignment="1">
      <alignment horizontal="justify" vertical="center" wrapText="1"/>
    </xf>
    <xf numFmtId="9" fontId="26" fillId="8" borderId="1" xfId="5" applyFont="1" applyFill="1" applyBorder="1" applyAlignment="1">
      <alignment horizontal="center" vertical="center"/>
    </xf>
    <xf numFmtId="3" fontId="26" fillId="8" borderId="1" xfId="0" applyNumberFormat="1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/>
    </xf>
    <xf numFmtId="0" fontId="26" fillId="0" borderId="0" xfId="0" applyFont="1"/>
    <xf numFmtId="9" fontId="19" fillId="7" borderId="1" xfId="5" applyFont="1" applyFill="1" applyBorder="1" applyAlignment="1">
      <alignment horizontal="center" vertical="center"/>
    </xf>
    <xf numFmtId="3" fontId="19" fillId="7" borderId="1" xfId="0" applyNumberFormat="1" applyFont="1" applyFill="1" applyBorder="1" applyAlignment="1">
      <alignment horizontal="right" vertical="center"/>
    </xf>
    <xf numFmtId="3" fontId="19" fillId="7" borderId="0" xfId="0" applyNumberFormat="1" applyFont="1" applyFill="1" applyBorder="1" applyAlignment="1">
      <alignment horizontal="right" vertical="center"/>
    </xf>
    <xf numFmtId="3" fontId="19" fillId="7" borderId="1" xfId="0" applyNumberFormat="1" applyFont="1" applyFill="1" applyBorder="1" applyAlignment="1">
      <alignment horizontal="right"/>
    </xf>
    <xf numFmtId="3" fontId="26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26" fillId="0" borderId="0" xfId="0" applyFont="1" applyFill="1"/>
    <xf numFmtId="0" fontId="7" fillId="3" borderId="1" xfId="0" applyFont="1" applyFill="1" applyBorder="1" applyAlignment="1">
      <alignment horizontal="justify" vertical="center" wrapText="1"/>
    </xf>
    <xf numFmtId="0" fontId="7" fillId="12" borderId="1" xfId="0" applyFont="1" applyFill="1" applyBorder="1" applyAlignment="1">
      <alignment horizontal="justify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3" fontId="7" fillId="26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3" fontId="7" fillId="9" borderId="1" xfId="0" applyNumberFormat="1" applyFont="1" applyFill="1" applyBorder="1" applyAlignment="1">
      <alignment horizontal="center" vertical="center" wrapText="1"/>
    </xf>
    <xf numFmtId="0" fontId="4" fillId="27" borderId="1" xfId="3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8" fillId="14" borderId="1" xfId="0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8" fillId="27" borderId="1" xfId="0" applyFont="1" applyFill="1" applyBorder="1" applyAlignment="1">
      <alignment horizontal="right"/>
    </xf>
    <xf numFmtId="0" fontId="1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4" fillId="29" borderId="1" xfId="3" applyFont="1" applyFill="1" applyBorder="1" applyAlignment="1">
      <alignment horizontal="right" vertical="center" wrapText="1"/>
    </xf>
    <xf numFmtId="0" fontId="34" fillId="29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31" fillId="28" borderId="1" xfId="0" applyFont="1" applyFill="1" applyBorder="1" applyAlignment="1">
      <alignment horizontal="center"/>
    </xf>
    <xf numFmtId="0" fontId="7" fillId="26" borderId="1" xfId="0" applyFont="1" applyFill="1" applyBorder="1" applyAlignment="1">
      <alignment horizontal="center" vertical="center" wrapText="1"/>
    </xf>
    <xf numFmtId="3" fontId="7" fillId="26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22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14" borderId="1" xfId="0" applyFont="1" applyFill="1" applyBorder="1" applyAlignment="1">
      <alignment horizontal="center"/>
    </xf>
    <xf numFmtId="0" fontId="10" fillId="9" borderId="1" xfId="3" applyFont="1" applyFill="1" applyBorder="1" applyAlignment="1">
      <alignment horizontal="center" vertical="center" wrapText="1"/>
    </xf>
    <xf numFmtId="3" fontId="10" fillId="9" borderId="1" xfId="3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25" fillId="10" borderId="16" xfId="0" applyFont="1" applyFill="1" applyBorder="1" applyAlignment="1">
      <alignment horizontal="center"/>
    </xf>
    <xf numFmtId="0" fontId="25" fillId="10" borderId="17" xfId="0" applyFont="1" applyFill="1" applyBorder="1" applyAlignment="1">
      <alignment horizontal="center"/>
    </xf>
    <xf numFmtId="0" fontId="25" fillId="10" borderId="18" xfId="0" applyFont="1" applyFill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" fillId="27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3" fontId="7" fillId="9" borderId="1" xfId="0" applyNumberFormat="1" applyFont="1" applyFill="1" applyBorder="1" applyAlignment="1">
      <alignment horizontal="center" vertical="center" wrapText="1"/>
    </xf>
    <xf numFmtId="3" fontId="7" fillId="9" borderId="1" xfId="1" applyNumberFormat="1" applyFont="1" applyFill="1" applyBorder="1" applyAlignment="1">
      <alignment horizontal="center" vertical="center" wrapText="1"/>
    </xf>
    <xf numFmtId="3" fontId="7" fillId="9" borderId="14" xfId="0" applyNumberFormat="1" applyFont="1" applyFill="1" applyBorder="1" applyAlignment="1">
      <alignment horizontal="center" vertical="center" wrapText="1"/>
    </xf>
    <xf numFmtId="3" fontId="7" fillId="9" borderId="20" xfId="0" applyNumberFormat="1" applyFont="1" applyFill="1" applyBorder="1" applyAlignment="1">
      <alignment horizontal="center" vertical="center" wrapText="1"/>
    </xf>
    <xf numFmtId="0" fontId="4" fillId="27" borderId="7" xfId="3" applyFont="1" applyFill="1" applyBorder="1" applyAlignment="1">
      <alignment horizontal="right" vertical="center" wrapText="1"/>
    </xf>
    <xf numFmtId="0" fontId="1" fillId="27" borderId="1" xfId="0" applyFont="1" applyFill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0" fillId="10" borderId="24" xfId="0" applyFont="1" applyFill="1" applyBorder="1" applyAlignment="1">
      <alignment horizontal="center"/>
    </xf>
    <xf numFmtId="0" fontId="20" fillId="10" borderId="0" xfId="0" applyFont="1" applyFill="1" applyBorder="1" applyAlignment="1">
      <alignment horizontal="center"/>
    </xf>
    <xf numFmtId="0" fontId="7" fillId="25" borderId="2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3" fontId="7" fillId="25" borderId="1" xfId="0" applyNumberFormat="1" applyFont="1" applyFill="1" applyBorder="1" applyAlignment="1">
      <alignment horizontal="center" vertical="center" wrapText="1"/>
    </xf>
    <xf numFmtId="3" fontId="7" fillId="25" borderId="15" xfId="0" applyNumberFormat="1" applyFont="1" applyFill="1" applyBorder="1" applyAlignment="1">
      <alignment horizontal="center" vertical="center" wrapText="1"/>
    </xf>
    <xf numFmtId="3" fontId="7" fillId="25" borderId="22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23" fillId="8" borderId="24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 wrapText="1"/>
    </xf>
    <xf numFmtId="3" fontId="4" fillId="9" borderId="15" xfId="0" applyNumberFormat="1" applyFont="1" applyFill="1" applyBorder="1" applyAlignment="1">
      <alignment horizontal="center" vertical="center" wrapText="1"/>
    </xf>
    <xf numFmtId="3" fontId="4" fillId="9" borderId="22" xfId="0" applyNumberFormat="1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18" fillId="24" borderId="1" xfId="0" applyFont="1" applyFill="1" applyBorder="1" applyAlignment="1">
      <alignment horizontal="center" vertical="center"/>
    </xf>
    <xf numFmtId="0" fontId="1" fillId="9" borderId="1" xfId="3" applyFont="1" applyFill="1" applyBorder="1" applyAlignment="1">
      <alignment horizontal="center" vertical="center" wrapText="1"/>
    </xf>
    <xf numFmtId="3" fontId="1" fillId="9" borderId="1" xfId="3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22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31" borderId="1" xfId="0" applyFont="1" applyFill="1" applyBorder="1" applyAlignment="1">
      <alignment horizontal="center" vertical="center"/>
    </xf>
    <xf numFmtId="0" fontId="7" fillId="9" borderId="1" xfId="3" applyFont="1" applyFill="1" applyBorder="1" applyAlignment="1">
      <alignment horizontal="center" vertical="center" wrapText="1"/>
    </xf>
    <xf numFmtId="3" fontId="7" fillId="9" borderId="1" xfId="3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/>
    </xf>
    <xf numFmtId="3" fontId="37" fillId="0" borderId="15" xfId="0" applyNumberFormat="1" applyFont="1" applyBorder="1" applyAlignment="1">
      <alignment horizontal="center" vertical="center"/>
    </xf>
    <xf numFmtId="3" fontId="37" fillId="0" borderId="22" xfId="0" applyNumberFormat="1" applyFont="1" applyBorder="1" applyAlignment="1">
      <alignment horizontal="center" vertical="center"/>
    </xf>
    <xf numFmtId="0" fontId="4" fillId="27" borderId="14" xfId="3" applyFont="1" applyFill="1" applyBorder="1" applyAlignment="1">
      <alignment horizontal="right" vertical="center" wrapText="1"/>
    </xf>
    <xf numFmtId="0" fontId="4" fillId="27" borderId="20" xfId="3" applyFont="1" applyFill="1" applyBorder="1" applyAlignment="1">
      <alignment horizontal="right" vertical="center" wrapText="1"/>
    </xf>
    <xf numFmtId="0" fontId="4" fillId="27" borderId="21" xfId="3" applyFont="1" applyFill="1" applyBorder="1" applyAlignment="1">
      <alignment horizontal="right" vertical="center" wrapText="1"/>
    </xf>
    <xf numFmtId="0" fontId="18" fillId="27" borderId="14" xfId="0" applyFont="1" applyFill="1" applyBorder="1" applyAlignment="1">
      <alignment horizontal="right"/>
    </xf>
    <xf numFmtId="0" fontId="18" fillId="27" borderId="20" xfId="0" applyFont="1" applyFill="1" applyBorder="1" applyAlignment="1">
      <alignment horizontal="right"/>
    </xf>
    <xf numFmtId="0" fontId="18" fillId="27" borderId="21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30" borderId="1" xfId="0" applyFont="1" applyFill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6" fillId="0" borderId="22" xfId="0" applyFont="1" applyBorder="1" applyAlignment="1">
      <alignment horizontal="center"/>
    </xf>
    <xf numFmtId="3" fontId="1" fillId="9" borderId="1" xfId="3" applyNumberFormat="1" applyFont="1" applyFill="1" applyBorder="1" applyAlignment="1">
      <alignment vertical="center" wrapText="1"/>
    </xf>
    <xf numFmtId="0" fontId="23" fillId="24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3" fontId="11" fillId="7" borderId="1" xfId="3" applyNumberFormat="1" applyFont="1" applyFill="1" applyBorder="1" applyAlignment="1">
      <alignment horizontal="center" vertical="center" wrapText="1"/>
    </xf>
    <xf numFmtId="3" fontId="4" fillId="7" borderId="1" xfId="3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3" fillId="19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3" fontId="8" fillId="8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right" vertical="center" wrapText="1"/>
    </xf>
    <xf numFmtId="170" fontId="0" fillId="0" borderId="1" xfId="0" applyNumberFormat="1" applyFill="1" applyBorder="1" applyAlignment="1">
      <alignment vertical="center"/>
    </xf>
    <xf numFmtId="0" fontId="3" fillId="16" borderId="7" xfId="0" applyFont="1" applyFill="1" applyBorder="1" applyAlignment="1">
      <alignment horizontal="justify" vertical="center" wrapText="1"/>
    </xf>
    <xf numFmtId="0" fontId="3" fillId="16" borderId="7" xfId="0" applyFont="1" applyFill="1" applyBorder="1" applyAlignment="1">
      <alignment horizontal="center" vertical="center" wrapText="1"/>
    </xf>
    <xf numFmtId="165" fontId="3" fillId="16" borderId="7" xfId="0" applyNumberFormat="1" applyFont="1" applyFill="1" applyBorder="1" applyAlignment="1">
      <alignment horizontal="right" vertical="center" wrapText="1"/>
    </xf>
    <xf numFmtId="0" fontId="7" fillId="16" borderId="1" xfId="0" applyFont="1" applyFill="1" applyBorder="1" applyAlignment="1">
      <alignment horizontal="justify" vertical="center" wrapText="1"/>
    </xf>
    <xf numFmtId="0" fontId="7" fillId="16" borderId="1" xfId="0" applyFont="1" applyFill="1" applyBorder="1" applyAlignment="1">
      <alignment horizontal="center" vertical="center" wrapText="1"/>
    </xf>
    <xf numFmtId="3" fontId="3" fillId="16" borderId="1" xfId="0" applyNumberFormat="1" applyFont="1" applyFill="1" applyBorder="1" applyAlignment="1">
      <alignment horizontal="right" vertical="center" wrapText="1"/>
    </xf>
    <xf numFmtId="0" fontId="3" fillId="16" borderId="1" xfId="0" applyFont="1" applyFill="1" applyBorder="1" applyAlignment="1">
      <alignment horizontal="center" vertical="center" wrapText="1"/>
    </xf>
    <xf numFmtId="3" fontId="2" fillId="16" borderId="1" xfId="1" applyNumberFormat="1" applyFont="1" applyFill="1" applyBorder="1" applyAlignment="1">
      <alignment horizontal="right" vertical="center" wrapText="1"/>
    </xf>
    <xf numFmtId="165" fontId="2" fillId="16" borderId="1" xfId="1" applyNumberFormat="1" applyFont="1" applyFill="1" applyBorder="1" applyAlignment="1">
      <alignment horizontal="right" vertical="center" wrapText="1"/>
    </xf>
    <xf numFmtId="3" fontId="1" fillId="16" borderId="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justify" vertical="center" wrapText="1"/>
    </xf>
    <xf numFmtId="0" fontId="3" fillId="16" borderId="1" xfId="0" applyFont="1" applyFill="1" applyBorder="1" applyAlignment="1">
      <alignment horizontal="right" vertical="center" wrapText="1"/>
    </xf>
    <xf numFmtId="0" fontId="8" fillId="16" borderId="1" xfId="0" applyFont="1" applyFill="1" applyBorder="1" applyAlignment="1">
      <alignment horizontal="justify" vertical="center" wrapText="1"/>
    </xf>
    <xf numFmtId="0" fontId="8" fillId="16" borderId="1" xfId="0" applyFont="1" applyFill="1" applyBorder="1" applyAlignment="1">
      <alignment horizontal="center" vertical="center" wrapText="1"/>
    </xf>
    <xf numFmtId="164" fontId="8" fillId="16" borderId="1" xfId="1" applyFont="1" applyFill="1" applyBorder="1" applyAlignment="1">
      <alignment horizontal="right" vertical="center" wrapText="1"/>
    </xf>
    <xf numFmtId="164" fontId="8" fillId="16" borderId="1" xfId="0" applyNumberFormat="1" applyFont="1" applyFill="1" applyBorder="1" applyAlignment="1">
      <alignment horizontal="right" vertical="center" wrapText="1"/>
    </xf>
    <xf numFmtId="164" fontId="8" fillId="16" borderId="1" xfId="0" applyNumberFormat="1" applyFont="1" applyFill="1" applyBorder="1" applyAlignment="1">
      <alignment horizontal="justify" vertical="center" wrapText="1"/>
    </xf>
    <xf numFmtId="0" fontId="18" fillId="24" borderId="14" xfId="0" applyFont="1" applyFill="1" applyBorder="1" applyAlignment="1">
      <alignment horizontal="center" vertical="center"/>
    </xf>
    <xf numFmtId="0" fontId="18" fillId="24" borderId="20" xfId="0" applyFont="1" applyFill="1" applyBorder="1" applyAlignment="1">
      <alignment horizontal="center" vertical="center"/>
    </xf>
    <xf numFmtId="0" fontId="18" fillId="24" borderId="21" xfId="0" applyFont="1" applyFill="1" applyBorder="1" applyAlignment="1">
      <alignment horizontal="center" vertical="center"/>
    </xf>
    <xf numFmtId="3" fontId="7" fillId="9" borderId="14" xfId="3" applyNumberFormat="1" applyFont="1" applyFill="1" applyBorder="1" applyAlignment="1">
      <alignment horizontal="center" vertical="center" wrapText="1"/>
    </xf>
    <xf numFmtId="3" fontId="7" fillId="9" borderId="20" xfId="3" applyNumberFormat="1" applyFont="1" applyFill="1" applyBorder="1" applyAlignment="1">
      <alignment horizontal="center" vertical="center" wrapText="1"/>
    </xf>
    <xf numFmtId="3" fontId="7" fillId="9" borderId="21" xfId="3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/>
    </xf>
    <xf numFmtId="165" fontId="22" fillId="0" borderId="1" xfId="0" applyNumberFormat="1" applyFont="1" applyFill="1" applyBorder="1" applyAlignment="1">
      <alignment vertical="center"/>
    </xf>
    <xf numFmtId="0" fontId="4" fillId="0" borderId="1" xfId="3" applyFont="1" applyFill="1" applyBorder="1" applyAlignment="1">
      <alignment horizontal="justify" vertical="center"/>
    </xf>
    <xf numFmtId="3" fontId="8" fillId="0" borderId="0" xfId="3" applyNumberFormat="1" applyFont="1" applyFill="1" applyAlignment="1">
      <alignment vertical="center" wrapText="1"/>
    </xf>
    <xf numFmtId="0" fontId="8" fillId="0" borderId="1" xfId="3" applyFont="1" applyFill="1" applyBorder="1" applyAlignment="1">
      <alignment horizontal="justify" vertical="center"/>
    </xf>
    <xf numFmtId="3" fontId="4" fillId="0" borderId="0" xfId="3" applyNumberFormat="1" applyFont="1" applyFill="1" applyAlignment="1">
      <alignment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Fill="1" applyAlignment="1">
      <alignment vertical="center" wrapText="1"/>
    </xf>
    <xf numFmtId="3" fontId="8" fillId="0" borderId="0" xfId="3" applyNumberFormat="1" applyFont="1" applyFill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/>
    </xf>
  </cellXfs>
  <cellStyles count="7">
    <cellStyle name="Millares" xfId="1" builtinId="3"/>
    <cellStyle name="Millares 2" xfId="2"/>
    <cellStyle name="Moneda 2" xfId="6"/>
    <cellStyle name="Normal" xfId="0" builtinId="0"/>
    <cellStyle name="Normal 2 2" xfId="3"/>
    <cellStyle name="Normal 4" xfId="4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0</xdr:row>
      <xdr:rowOff>0</xdr:rowOff>
    </xdr:from>
    <xdr:to>
      <xdr:col>0</xdr:col>
      <xdr:colOff>2152650</xdr:colOff>
      <xdr:row>5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561975" y="0"/>
          <a:ext cx="15906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1587500</xdr:colOff>
      <xdr:row>3</xdr:row>
      <xdr:rowOff>82550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0" y="0"/>
          <a:ext cx="158750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1587500</xdr:colOff>
      <xdr:row>3</xdr:row>
      <xdr:rowOff>82550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0" y="0"/>
          <a:ext cx="158750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1587500</xdr:colOff>
      <xdr:row>4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0" y="0"/>
          <a:ext cx="1587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1587500</xdr:colOff>
      <xdr:row>4</xdr:row>
      <xdr:rowOff>19050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0" y="0"/>
          <a:ext cx="1587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656167</xdr:colOff>
      <xdr:row>0</xdr:row>
      <xdr:rowOff>0</xdr:rowOff>
    </xdr:from>
    <xdr:to>
      <xdr:col>0</xdr:col>
      <xdr:colOff>2243667</xdr:colOff>
      <xdr:row>4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56167" y="0"/>
          <a:ext cx="1587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656167</xdr:colOff>
      <xdr:row>0</xdr:row>
      <xdr:rowOff>0</xdr:rowOff>
    </xdr:from>
    <xdr:to>
      <xdr:col>0</xdr:col>
      <xdr:colOff>2243667</xdr:colOff>
      <xdr:row>4</xdr:row>
      <xdr:rowOff>19050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56167" y="0"/>
          <a:ext cx="1587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1587500</xdr:colOff>
      <xdr:row>4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0" y="0"/>
          <a:ext cx="1587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1587500</xdr:colOff>
      <xdr:row>4</xdr:row>
      <xdr:rowOff>19050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0" y="0"/>
          <a:ext cx="1587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0</xdr:row>
      <xdr:rowOff>0</xdr:rowOff>
    </xdr:from>
    <xdr:to>
      <xdr:col>0</xdr:col>
      <xdr:colOff>1905000</xdr:colOff>
      <xdr:row>4</xdr:row>
      <xdr:rowOff>61383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317500" y="0"/>
          <a:ext cx="1587500" cy="728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317500</xdr:colOff>
      <xdr:row>0</xdr:row>
      <xdr:rowOff>0</xdr:rowOff>
    </xdr:from>
    <xdr:to>
      <xdr:col>0</xdr:col>
      <xdr:colOff>1905000</xdr:colOff>
      <xdr:row>4</xdr:row>
      <xdr:rowOff>61383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317500" y="0"/>
          <a:ext cx="1587500" cy="728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0</xdr:row>
      <xdr:rowOff>10583</xdr:rowOff>
    </xdr:from>
    <xdr:to>
      <xdr:col>1</xdr:col>
      <xdr:colOff>1841500</xdr:colOff>
      <xdr:row>4</xdr:row>
      <xdr:rowOff>103716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497417" y="10583"/>
          <a:ext cx="1587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0</xdr:row>
      <xdr:rowOff>0</xdr:rowOff>
    </xdr:from>
    <xdr:to>
      <xdr:col>0</xdr:col>
      <xdr:colOff>2152650</xdr:colOff>
      <xdr:row>5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561975" y="0"/>
          <a:ext cx="15906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0</xdr:rowOff>
    </xdr:from>
    <xdr:to>
      <xdr:col>0</xdr:col>
      <xdr:colOff>1924050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333375" y="0"/>
          <a:ext cx="1590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333375</xdr:colOff>
      <xdr:row>0</xdr:row>
      <xdr:rowOff>0</xdr:rowOff>
    </xdr:from>
    <xdr:to>
      <xdr:col>0</xdr:col>
      <xdr:colOff>1924050</xdr:colOff>
      <xdr:row>4</xdr:row>
      <xdr:rowOff>57150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333375" y="0"/>
          <a:ext cx="1590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19050</xdr:rowOff>
    </xdr:from>
    <xdr:to>
      <xdr:col>0</xdr:col>
      <xdr:colOff>1873250</xdr:colOff>
      <xdr:row>4</xdr:row>
      <xdr:rowOff>27781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285750" y="19050"/>
          <a:ext cx="1587500" cy="685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1016000</xdr:colOff>
      <xdr:row>0</xdr:row>
      <xdr:rowOff>0</xdr:rowOff>
    </xdr:from>
    <xdr:to>
      <xdr:col>0</xdr:col>
      <xdr:colOff>2603500</xdr:colOff>
      <xdr:row>4</xdr:row>
      <xdr:rowOff>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1016000" y="0"/>
          <a:ext cx="1587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1016000</xdr:colOff>
      <xdr:row>0</xdr:row>
      <xdr:rowOff>0</xdr:rowOff>
    </xdr:from>
    <xdr:to>
      <xdr:col>0</xdr:col>
      <xdr:colOff>2603500</xdr:colOff>
      <xdr:row>4</xdr:row>
      <xdr:rowOff>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1016000" y="0"/>
          <a:ext cx="1587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1057275</xdr:colOff>
      <xdr:row>0</xdr:row>
      <xdr:rowOff>0</xdr:rowOff>
    </xdr:from>
    <xdr:to>
      <xdr:col>0</xdr:col>
      <xdr:colOff>2644775</xdr:colOff>
      <xdr:row>3</xdr:row>
      <xdr:rowOff>63500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1057275" y="0"/>
          <a:ext cx="15875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1057275</xdr:colOff>
      <xdr:row>0</xdr:row>
      <xdr:rowOff>0</xdr:rowOff>
    </xdr:from>
    <xdr:to>
      <xdr:col>0</xdr:col>
      <xdr:colOff>2644775</xdr:colOff>
      <xdr:row>3</xdr:row>
      <xdr:rowOff>63500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1057275" y="0"/>
          <a:ext cx="15875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9525</xdr:rowOff>
    </xdr:from>
    <xdr:to>
      <xdr:col>0</xdr:col>
      <xdr:colOff>2187575</xdr:colOff>
      <xdr:row>4</xdr:row>
      <xdr:rowOff>82550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00075" y="9525"/>
          <a:ext cx="1587500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656167</xdr:colOff>
      <xdr:row>0</xdr:row>
      <xdr:rowOff>0</xdr:rowOff>
    </xdr:from>
    <xdr:to>
      <xdr:col>0</xdr:col>
      <xdr:colOff>2243667</xdr:colOff>
      <xdr:row>4</xdr:row>
      <xdr:rowOff>19050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656167" y="0"/>
          <a:ext cx="1587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1739900</xdr:colOff>
      <xdr:row>4</xdr:row>
      <xdr:rowOff>6350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152400" y="0"/>
          <a:ext cx="1587500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1739900</xdr:colOff>
      <xdr:row>4</xdr:row>
      <xdr:rowOff>6350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71" t="1614" r="1564" b="88701"/>
        <a:stretch>
          <a:fillRect/>
        </a:stretch>
      </xdr:blipFill>
      <xdr:spPr bwMode="auto">
        <a:xfrm>
          <a:off x="152400" y="0"/>
          <a:ext cx="158750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oyos\AppData\Local\Microsoft\Windows\Temporary%20Internet%20Files\Content.Outlook\7J0TTYS4\Formato%20para%20matriz%20de%20costos%20RED%20TIFF%20ok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tiz\AppData\Local\Temp\POAI%20CONSOLIDADO%202019%20proyecto%206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EDISNEY/PRESUPUESTO%202019/POAI%20CONSOLIDADO%202019%20consolidado%2027%20nov%2018%20plan%20BDGpresentad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ING%20ORTIZ/2019/SGA/Copia%20de%20POAI%20CONSOLIDADO%202019%20AJUSTADO%20P6-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EDISNEY/PRESUPUESTO%202019/PRESUPUESTO%20201927%20de%20noviembre%202018%20fuentes%20ult%20vb%20(2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IRECCION%20GENERAL/ADMINISTRATIVO/2019/PRESUPUESTO%202019/PRESUPUESTO%20201927%20de%20noviembre%202018%20fuentes%20ult%20vb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\AppData\Local\Microsoft\Windows\Temporary%20Internet%20Files\Content.Outlook\7J0TTYS4\Formato%20para%20matriz%20de%20costos%20RED%20TIFF%20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oyos\AppData\Local\Microsoft\Windows\Temporary%20Internet%20Files\Content.Outlook\7J0TTYS4\METAS%20-%20ACIVID%20-%20TAREAS%20Revisa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oyos\AppData\Local\Microsoft\Windows\Temporary%20Internet%20Files\Content.Outlook\7J0TTYS4\METAS%20-%20ACIVID%20-%20TAREAS%20Revisad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tiz\AppData\Local\Temp\POAI%20CONSOLIDADO%202019%20consolidado%2027%20nov%2018%20plan%20BDGpresentado%20(1)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bermeo\Documents\AREAS%20PROTEGIDAS%20170918\AREAS%202019\POA%202019\POAI%20CONSOLIDADO%202019%20consolidado%202711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tiz\AppData\Local\Temp\POAI%20%202019%20AJUSTADO%20P%203-1%20y%20P%206-2%20enero%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festupinan\Downloads\POAI%20CONSOLIDADO%202019%20consolidado%2027%20nov%2018%20plan%20BDGpresentad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G%20ORTIZ/2019/SRCA-P1.3;%20P4.1;%20P5.2-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3">
          <cell r="AR23">
            <v>574484846</v>
          </cell>
        </row>
      </sheetData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3">
          <cell r="AL23">
            <v>520091927.19999999</v>
          </cell>
          <cell r="AO23">
            <v>54392919.420436025</v>
          </cell>
        </row>
      </sheetData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4">
          <cell r="AK24">
            <v>0</v>
          </cell>
          <cell r="AL24">
            <v>1433306626</v>
          </cell>
          <cell r="AM24">
            <v>0</v>
          </cell>
          <cell r="AN24">
            <v>0</v>
          </cell>
          <cell r="AO24">
            <v>66693374</v>
          </cell>
          <cell r="AR24">
            <v>1500000000</v>
          </cell>
        </row>
      </sheetData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EO"/>
      <sheetName val="Hoja3"/>
      <sheetName val="anexos"/>
      <sheetName val="ingresos"/>
      <sheetName val="PREDIAL"/>
    </sheetNames>
    <sheetDataSet>
      <sheetData sheetId="0" refreshError="1"/>
      <sheetData sheetId="1" refreshError="1"/>
      <sheetData sheetId="2" refreshError="1"/>
      <sheetData sheetId="3">
        <row r="48">
          <cell r="K48">
            <v>1036845934.2</v>
          </cell>
        </row>
        <row r="62">
          <cell r="K62">
            <v>7949648358.0476074</v>
          </cell>
        </row>
        <row r="63">
          <cell r="K63">
            <v>2743717244.4000001</v>
          </cell>
        </row>
        <row r="64">
          <cell r="K64">
            <v>4488124924.2571239</v>
          </cell>
        </row>
        <row r="65">
          <cell r="K65">
            <v>2585685342.2400002</v>
          </cell>
        </row>
        <row r="66">
          <cell r="K66">
            <v>37414326.060000002</v>
          </cell>
        </row>
        <row r="69">
          <cell r="K69">
            <v>1321538703.03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EO"/>
      <sheetName val="Hoja3"/>
      <sheetName val="anexos"/>
      <sheetName val="ingresos"/>
      <sheetName val="PREDIAL"/>
    </sheetNames>
    <sheetDataSet>
      <sheetData sheetId="0"/>
      <sheetData sheetId="1"/>
      <sheetData sheetId="2"/>
      <sheetData sheetId="3">
        <row r="62">
          <cell r="K62">
            <v>7949648358.0476074</v>
          </cell>
        </row>
        <row r="68">
          <cell r="K68">
            <v>254999520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/>
      <sheetData sheetId="1">
        <row r="4">
          <cell r="A4" t="str">
            <v>Mano de Obra Calificada</v>
          </cell>
        </row>
        <row r="5">
          <cell r="A5" t="str">
            <v>Mano de Obra No Calificada</v>
          </cell>
        </row>
        <row r="6">
          <cell r="A6" t="str">
            <v>Insumos y Materiales</v>
          </cell>
        </row>
        <row r="7">
          <cell r="A7" t="str">
            <v>Equipos</v>
          </cell>
        </row>
        <row r="8">
          <cell r="A8" t="str">
            <v>Maquinaria</v>
          </cell>
        </row>
        <row r="9">
          <cell r="A9" t="str">
            <v>Herramientas</v>
          </cell>
        </row>
        <row r="10">
          <cell r="A10" t="str">
            <v>Divulgación y Capacitacion</v>
          </cell>
        </row>
        <row r="11">
          <cell r="A11" t="str">
            <v>Impresos y Publicaciones</v>
          </cell>
        </row>
        <row r="12">
          <cell r="A12" t="str">
            <v>Transporte, Fletes y Acarreos</v>
          </cell>
        </row>
        <row r="13">
          <cell r="A13" t="str">
            <v>Viaticos y Gastos de Viaje</v>
          </cell>
        </row>
        <row r="14">
          <cell r="A14" t="str">
            <v>Mantenimiento de Equipos y Maquinaria</v>
          </cell>
        </row>
        <row r="15">
          <cell r="A15" t="str">
            <v>Cartografia</v>
          </cell>
        </row>
        <row r="17">
          <cell r="A17" t="str">
            <v>Otros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AK8">
            <v>1264333482</v>
          </cell>
          <cell r="AL8">
            <v>150000000</v>
          </cell>
          <cell r="AR8">
            <v>1414333482</v>
          </cell>
        </row>
        <row r="9">
          <cell r="AK9">
            <v>2382571604</v>
          </cell>
          <cell r="AL9">
            <v>2911777244</v>
          </cell>
          <cell r="AN9">
            <v>1123414326</v>
          </cell>
          <cell r="AP9">
            <v>254999520</v>
          </cell>
          <cell r="AR9">
            <v>6672762694</v>
          </cell>
        </row>
      </sheetData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">
          <cell r="AK12">
            <v>1395195000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1395195000</v>
          </cell>
        </row>
        <row r="13">
          <cell r="AK13">
            <v>957548272.04760742</v>
          </cell>
          <cell r="AL13">
            <v>303285956.30612087</v>
          </cell>
          <cell r="AM13">
            <v>0</v>
          </cell>
          <cell r="AN13">
            <v>1299685342.3000002</v>
          </cell>
          <cell r="AO13">
            <v>0</v>
          </cell>
          <cell r="AP13">
            <v>0</v>
          </cell>
          <cell r="AQ13">
            <v>0</v>
          </cell>
          <cell r="AR13">
            <v>2560519570.6537285</v>
          </cell>
        </row>
      </sheetData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AK15">
            <v>0</v>
          </cell>
          <cell r="AL15">
            <v>834000000</v>
          </cell>
          <cell r="AM15">
            <v>0</v>
          </cell>
          <cell r="AN15">
            <v>0</v>
          </cell>
          <cell r="AO15">
            <v>56452410</v>
          </cell>
          <cell r="AR15">
            <v>890452410</v>
          </cell>
        </row>
      </sheetData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6">
          <cell r="AK16">
            <v>150000000</v>
          </cell>
          <cell r="AL16">
            <v>150000000</v>
          </cell>
          <cell r="AM16">
            <v>0</v>
          </cell>
          <cell r="AN16">
            <v>200000000</v>
          </cell>
          <cell r="AO16">
            <v>0</v>
          </cell>
          <cell r="AR16">
            <v>500000000</v>
          </cell>
        </row>
        <row r="20">
          <cell r="AK20">
            <v>0</v>
          </cell>
          <cell r="AL20">
            <v>356250000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356250000</v>
          </cell>
        </row>
      </sheetData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 1.1  (10)"/>
      <sheetName val="PROYECTO 1.1  (8)"/>
      <sheetName val="PROYECTO 1.2 (5)"/>
      <sheetName val="PROYECTO 1.3 (2)"/>
      <sheetName val="PROYECTO 2.1 "/>
      <sheetName val="PROYECTO 2.2"/>
      <sheetName val="PROYECTO 3.1 (5)"/>
      <sheetName val="con valor real"/>
      <sheetName val="PROYECTO 5.2 (6)"/>
      <sheetName val="PROYECTO 3.2"/>
      <sheetName val="PROYECTO 4.1 (6)"/>
      <sheetName val="PROYECTO 5.1"/>
      <sheetName val="PROYECTO 5.2 (7)"/>
      <sheetName val="PROYECTO 6.1 (3)"/>
      <sheetName val="PROYECTO 6.2 (4)"/>
      <sheetName val="FUENTES Y USOS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8">
          <cell r="AK18">
            <v>0</v>
          </cell>
          <cell r="AL18">
            <v>473130415.15100288</v>
          </cell>
          <cell r="AM18">
            <v>0</v>
          </cell>
          <cell r="AN18">
            <v>0</v>
          </cell>
          <cell r="AO18">
            <v>1144000000</v>
          </cell>
          <cell r="AP18">
            <v>0</v>
          </cell>
          <cell r="AQ18">
            <v>0</v>
          </cell>
          <cell r="AR18">
            <v>1617130415.1510029</v>
          </cell>
        </row>
        <row r="21">
          <cell r="AK21">
            <v>1800000000</v>
          </cell>
          <cell r="AL21">
            <v>100000000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1900000000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33"/>
  <sheetViews>
    <sheetView tabSelected="1" topLeftCell="A4" workbookViewId="0">
      <pane xSplit="2" ySplit="5" topLeftCell="C15" activePane="bottomRight" state="frozen"/>
      <selection activeCell="A4" sqref="A4"/>
      <selection pane="topRight" activeCell="C4" sqref="C4"/>
      <selection pane="bottomLeft" activeCell="A9" sqref="A9"/>
      <selection pane="bottomRight" activeCell="H21" sqref="H21"/>
    </sheetView>
  </sheetViews>
  <sheetFormatPr baseColWidth="10" defaultRowHeight="12.75"/>
  <cols>
    <col min="1" max="1" width="35.85546875" style="1" customWidth="1"/>
    <col min="2" max="2" width="13.85546875" style="1" bestFit="1" customWidth="1"/>
    <col min="3" max="3" width="14.28515625" style="411" customWidth="1"/>
    <col min="4" max="4" width="18.5703125" style="1" customWidth="1"/>
    <col min="5" max="5" width="17.42578125" style="1" customWidth="1"/>
    <col min="6" max="6" width="18.7109375" style="1" customWidth="1"/>
    <col min="7" max="7" width="19.5703125" style="1" customWidth="1"/>
    <col min="8" max="8" width="16.42578125" style="1" customWidth="1"/>
    <col min="9" max="9" width="20.5703125" style="1" customWidth="1"/>
    <col min="10" max="10" width="17.42578125" style="1" customWidth="1"/>
    <col min="11" max="11" width="12.140625" style="1" customWidth="1"/>
    <col min="12" max="12" width="15.7109375" style="1" customWidth="1"/>
    <col min="13" max="13" width="18.28515625" style="1" customWidth="1"/>
    <col min="14" max="14" width="12.140625" style="1" customWidth="1"/>
    <col min="15" max="15" width="13.85546875" style="1" customWidth="1"/>
    <col min="16" max="16" width="20" style="1" customWidth="1"/>
    <col min="17" max="250" width="11.42578125" style="1"/>
    <col min="251" max="251" width="35.85546875" style="1" customWidth="1"/>
    <col min="252" max="252" width="13.85546875" style="1" bestFit="1" customWidth="1"/>
    <col min="253" max="253" width="14.28515625" style="1" customWidth="1"/>
    <col min="254" max="254" width="18.5703125" style="1" customWidth="1"/>
    <col min="255" max="255" width="17.42578125" style="1" customWidth="1"/>
    <col min="256" max="256" width="18.7109375" style="1" customWidth="1"/>
    <col min="257" max="257" width="19.5703125" style="1" customWidth="1"/>
    <col min="258" max="258" width="16.42578125" style="1" customWidth="1"/>
    <col min="259" max="259" width="20.5703125" style="1" customWidth="1"/>
    <col min="260" max="260" width="17.42578125" style="1" customWidth="1"/>
    <col min="261" max="261" width="12.140625" style="1" customWidth="1"/>
    <col min="262" max="262" width="15.7109375" style="1" customWidth="1"/>
    <col min="263" max="263" width="18.28515625" style="1" customWidth="1"/>
    <col min="264" max="264" width="12.140625" style="1" customWidth="1"/>
    <col min="265" max="265" width="13.85546875" style="1" customWidth="1"/>
    <col min="266" max="266" width="16" style="1" customWidth="1"/>
    <col min="267" max="269" width="20.28515625" style="1" customWidth="1"/>
    <col min="270" max="270" width="24.28515625" style="1" customWidth="1"/>
    <col min="271" max="271" width="27.28515625" style="1" customWidth="1"/>
    <col min="272" max="272" width="20" style="1" customWidth="1"/>
    <col min="273" max="506" width="11.42578125" style="1"/>
    <col min="507" max="507" width="35.85546875" style="1" customWidth="1"/>
    <col min="508" max="508" width="13.85546875" style="1" bestFit="1" customWidth="1"/>
    <col min="509" max="509" width="14.28515625" style="1" customWidth="1"/>
    <col min="510" max="510" width="18.5703125" style="1" customWidth="1"/>
    <col min="511" max="511" width="17.42578125" style="1" customWidth="1"/>
    <col min="512" max="512" width="18.7109375" style="1" customWidth="1"/>
    <col min="513" max="513" width="19.5703125" style="1" customWidth="1"/>
    <col min="514" max="514" width="16.42578125" style="1" customWidth="1"/>
    <col min="515" max="515" width="20.5703125" style="1" customWidth="1"/>
    <col min="516" max="516" width="17.42578125" style="1" customWidth="1"/>
    <col min="517" max="517" width="12.140625" style="1" customWidth="1"/>
    <col min="518" max="518" width="15.7109375" style="1" customWidth="1"/>
    <col min="519" max="519" width="18.28515625" style="1" customWidth="1"/>
    <col min="520" max="520" width="12.140625" style="1" customWidth="1"/>
    <col min="521" max="521" width="13.85546875" style="1" customWidth="1"/>
    <col min="522" max="522" width="16" style="1" customWidth="1"/>
    <col min="523" max="525" width="20.28515625" style="1" customWidth="1"/>
    <col min="526" max="526" width="24.28515625" style="1" customWidth="1"/>
    <col min="527" max="527" width="27.28515625" style="1" customWidth="1"/>
    <col min="528" max="528" width="20" style="1" customWidth="1"/>
    <col min="529" max="762" width="11.42578125" style="1"/>
    <col min="763" max="763" width="35.85546875" style="1" customWidth="1"/>
    <col min="764" max="764" width="13.85546875" style="1" bestFit="1" customWidth="1"/>
    <col min="765" max="765" width="14.28515625" style="1" customWidth="1"/>
    <col min="766" max="766" width="18.5703125" style="1" customWidth="1"/>
    <col min="767" max="767" width="17.42578125" style="1" customWidth="1"/>
    <col min="768" max="768" width="18.7109375" style="1" customWidth="1"/>
    <col min="769" max="769" width="19.5703125" style="1" customWidth="1"/>
    <col min="770" max="770" width="16.42578125" style="1" customWidth="1"/>
    <col min="771" max="771" width="20.5703125" style="1" customWidth="1"/>
    <col min="772" max="772" width="17.42578125" style="1" customWidth="1"/>
    <col min="773" max="773" width="12.140625" style="1" customWidth="1"/>
    <col min="774" max="774" width="15.7109375" style="1" customWidth="1"/>
    <col min="775" max="775" width="18.28515625" style="1" customWidth="1"/>
    <col min="776" max="776" width="12.140625" style="1" customWidth="1"/>
    <col min="777" max="777" width="13.85546875" style="1" customWidth="1"/>
    <col min="778" max="778" width="16" style="1" customWidth="1"/>
    <col min="779" max="781" width="20.28515625" style="1" customWidth="1"/>
    <col min="782" max="782" width="24.28515625" style="1" customWidth="1"/>
    <col min="783" max="783" width="27.28515625" style="1" customWidth="1"/>
    <col min="784" max="784" width="20" style="1" customWidth="1"/>
    <col min="785" max="1018" width="11.42578125" style="1"/>
    <col min="1019" max="1019" width="35.85546875" style="1" customWidth="1"/>
    <col min="1020" max="1020" width="13.85546875" style="1" bestFit="1" customWidth="1"/>
    <col min="1021" max="1021" width="14.28515625" style="1" customWidth="1"/>
    <col min="1022" max="1022" width="18.5703125" style="1" customWidth="1"/>
    <col min="1023" max="1023" width="17.42578125" style="1" customWidth="1"/>
    <col min="1024" max="1024" width="18.7109375" style="1" customWidth="1"/>
    <col min="1025" max="1025" width="19.5703125" style="1" customWidth="1"/>
    <col min="1026" max="1026" width="16.42578125" style="1" customWidth="1"/>
    <col min="1027" max="1027" width="20.5703125" style="1" customWidth="1"/>
    <col min="1028" max="1028" width="17.42578125" style="1" customWidth="1"/>
    <col min="1029" max="1029" width="12.140625" style="1" customWidth="1"/>
    <col min="1030" max="1030" width="15.7109375" style="1" customWidth="1"/>
    <col min="1031" max="1031" width="18.28515625" style="1" customWidth="1"/>
    <col min="1032" max="1032" width="12.140625" style="1" customWidth="1"/>
    <col min="1033" max="1033" width="13.85546875" style="1" customWidth="1"/>
    <col min="1034" max="1034" width="16" style="1" customWidth="1"/>
    <col min="1035" max="1037" width="20.28515625" style="1" customWidth="1"/>
    <col min="1038" max="1038" width="24.28515625" style="1" customWidth="1"/>
    <col min="1039" max="1039" width="27.28515625" style="1" customWidth="1"/>
    <col min="1040" max="1040" width="20" style="1" customWidth="1"/>
    <col min="1041" max="1274" width="11.42578125" style="1"/>
    <col min="1275" max="1275" width="35.85546875" style="1" customWidth="1"/>
    <col min="1276" max="1276" width="13.85546875" style="1" bestFit="1" customWidth="1"/>
    <col min="1277" max="1277" width="14.28515625" style="1" customWidth="1"/>
    <col min="1278" max="1278" width="18.5703125" style="1" customWidth="1"/>
    <col min="1279" max="1279" width="17.42578125" style="1" customWidth="1"/>
    <col min="1280" max="1280" width="18.7109375" style="1" customWidth="1"/>
    <col min="1281" max="1281" width="19.5703125" style="1" customWidth="1"/>
    <col min="1282" max="1282" width="16.42578125" style="1" customWidth="1"/>
    <col min="1283" max="1283" width="20.5703125" style="1" customWidth="1"/>
    <col min="1284" max="1284" width="17.42578125" style="1" customWidth="1"/>
    <col min="1285" max="1285" width="12.140625" style="1" customWidth="1"/>
    <col min="1286" max="1286" width="15.7109375" style="1" customWidth="1"/>
    <col min="1287" max="1287" width="18.28515625" style="1" customWidth="1"/>
    <col min="1288" max="1288" width="12.140625" style="1" customWidth="1"/>
    <col min="1289" max="1289" width="13.85546875" style="1" customWidth="1"/>
    <col min="1290" max="1290" width="16" style="1" customWidth="1"/>
    <col min="1291" max="1293" width="20.28515625" style="1" customWidth="1"/>
    <col min="1294" max="1294" width="24.28515625" style="1" customWidth="1"/>
    <col min="1295" max="1295" width="27.28515625" style="1" customWidth="1"/>
    <col min="1296" max="1296" width="20" style="1" customWidth="1"/>
    <col min="1297" max="1530" width="11.42578125" style="1"/>
    <col min="1531" max="1531" width="35.85546875" style="1" customWidth="1"/>
    <col min="1532" max="1532" width="13.85546875" style="1" bestFit="1" customWidth="1"/>
    <col min="1533" max="1533" width="14.28515625" style="1" customWidth="1"/>
    <col min="1534" max="1534" width="18.5703125" style="1" customWidth="1"/>
    <col min="1535" max="1535" width="17.42578125" style="1" customWidth="1"/>
    <col min="1536" max="1536" width="18.7109375" style="1" customWidth="1"/>
    <col min="1537" max="1537" width="19.5703125" style="1" customWidth="1"/>
    <col min="1538" max="1538" width="16.42578125" style="1" customWidth="1"/>
    <col min="1539" max="1539" width="20.5703125" style="1" customWidth="1"/>
    <col min="1540" max="1540" width="17.42578125" style="1" customWidth="1"/>
    <col min="1541" max="1541" width="12.140625" style="1" customWidth="1"/>
    <col min="1542" max="1542" width="15.7109375" style="1" customWidth="1"/>
    <col min="1543" max="1543" width="18.28515625" style="1" customWidth="1"/>
    <col min="1544" max="1544" width="12.140625" style="1" customWidth="1"/>
    <col min="1545" max="1545" width="13.85546875" style="1" customWidth="1"/>
    <col min="1546" max="1546" width="16" style="1" customWidth="1"/>
    <col min="1547" max="1549" width="20.28515625" style="1" customWidth="1"/>
    <col min="1550" max="1550" width="24.28515625" style="1" customWidth="1"/>
    <col min="1551" max="1551" width="27.28515625" style="1" customWidth="1"/>
    <col min="1552" max="1552" width="20" style="1" customWidth="1"/>
    <col min="1553" max="1786" width="11.42578125" style="1"/>
    <col min="1787" max="1787" width="35.85546875" style="1" customWidth="1"/>
    <col min="1788" max="1788" width="13.85546875" style="1" bestFit="1" customWidth="1"/>
    <col min="1789" max="1789" width="14.28515625" style="1" customWidth="1"/>
    <col min="1790" max="1790" width="18.5703125" style="1" customWidth="1"/>
    <col min="1791" max="1791" width="17.42578125" style="1" customWidth="1"/>
    <col min="1792" max="1792" width="18.7109375" style="1" customWidth="1"/>
    <col min="1793" max="1793" width="19.5703125" style="1" customWidth="1"/>
    <col min="1794" max="1794" width="16.42578125" style="1" customWidth="1"/>
    <col min="1795" max="1795" width="20.5703125" style="1" customWidth="1"/>
    <col min="1796" max="1796" width="17.42578125" style="1" customWidth="1"/>
    <col min="1797" max="1797" width="12.140625" style="1" customWidth="1"/>
    <col min="1798" max="1798" width="15.7109375" style="1" customWidth="1"/>
    <col min="1799" max="1799" width="18.28515625" style="1" customWidth="1"/>
    <col min="1800" max="1800" width="12.140625" style="1" customWidth="1"/>
    <col min="1801" max="1801" width="13.85546875" style="1" customWidth="1"/>
    <col min="1802" max="1802" width="16" style="1" customWidth="1"/>
    <col min="1803" max="1805" width="20.28515625" style="1" customWidth="1"/>
    <col min="1806" max="1806" width="24.28515625" style="1" customWidth="1"/>
    <col min="1807" max="1807" width="27.28515625" style="1" customWidth="1"/>
    <col min="1808" max="1808" width="20" style="1" customWidth="1"/>
    <col min="1809" max="2042" width="11.42578125" style="1"/>
    <col min="2043" max="2043" width="35.85546875" style="1" customWidth="1"/>
    <col min="2044" max="2044" width="13.85546875" style="1" bestFit="1" customWidth="1"/>
    <col min="2045" max="2045" width="14.28515625" style="1" customWidth="1"/>
    <col min="2046" max="2046" width="18.5703125" style="1" customWidth="1"/>
    <col min="2047" max="2047" width="17.42578125" style="1" customWidth="1"/>
    <col min="2048" max="2048" width="18.7109375" style="1" customWidth="1"/>
    <col min="2049" max="2049" width="19.5703125" style="1" customWidth="1"/>
    <col min="2050" max="2050" width="16.42578125" style="1" customWidth="1"/>
    <col min="2051" max="2051" width="20.5703125" style="1" customWidth="1"/>
    <col min="2052" max="2052" width="17.42578125" style="1" customWidth="1"/>
    <col min="2053" max="2053" width="12.140625" style="1" customWidth="1"/>
    <col min="2054" max="2054" width="15.7109375" style="1" customWidth="1"/>
    <col min="2055" max="2055" width="18.28515625" style="1" customWidth="1"/>
    <col min="2056" max="2056" width="12.140625" style="1" customWidth="1"/>
    <col min="2057" max="2057" width="13.85546875" style="1" customWidth="1"/>
    <col min="2058" max="2058" width="16" style="1" customWidth="1"/>
    <col min="2059" max="2061" width="20.28515625" style="1" customWidth="1"/>
    <col min="2062" max="2062" width="24.28515625" style="1" customWidth="1"/>
    <col min="2063" max="2063" width="27.28515625" style="1" customWidth="1"/>
    <col min="2064" max="2064" width="20" style="1" customWidth="1"/>
    <col min="2065" max="2298" width="11.42578125" style="1"/>
    <col min="2299" max="2299" width="35.85546875" style="1" customWidth="1"/>
    <col min="2300" max="2300" width="13.85546875" style="1" bestFit="1" customWidth="1"/>
    <col min="2301" max="2301" width="14.28515625" style="1" customWidth="1"/>
    <col min="2302" max="2302" width="18.5703125" style="1" customWidth="1"/>
    <col min="2303" max="2303" width="17.42578125" style="1" customWidth="1"/>
    <col min="2304" max="2304" width="18.7109375" style="1" customWidth="1"/>
    <col min="2305" max="2305" width="19.5703125" style="1" customWidth="1"/>
    <col min="2306" max="2306" width="16.42578125" style="1" customWidth="1"/>
    <col min="2307" max="2307" width="20.5703125" style="1" customWidth="1"/>
    <col min="2308" max="2308" width="17.42578125" style="1" customWidth="1"/>
    <col min="2309" max="2309" width="12.140625" style="1" customWidth="1"/>
    <col min="2310" max="2310" width="15.7109375" style="1" customWidth="1"/>
    <col min="2311" max="2311" width="18.28515625" style="1" customWidth="1"/>
    <col min="2312" max="2312" width="12.140625" style="1" customWidth="1"/>
    <col min="2313" max="2313" width="13.85546875" style="1" customWidth="1"/>
    <col min="2314" max="2314" width="16" style="1" customWidth="1"/>
    <col min="2315" max="2317" width="20.28515625" style="1" customWidth="1"/>
    <col min="2318" max="2318" width="24.28515625" style="1" customWidth="1"/>
    <col min="2319" max="2319" width="27.28515625" style="1" customWidth="1"/>
    <col min="2320" max="2320" width="20" style="1" customWidth="1"/>
    <col min="2321" max="2554" width="11.42578125" style="1"/>
    <col min="2555" max="2555" width="35.85546875" style="1" customWidth="1"/>
    <col min="2556" max="2556" width="13.85546875" style="1" bestFit="1" customWidth="1"/>
    <col min="2557" max="2557" width="14.28515625" style="1" customWidth="1"/>
    <col min="2558" max="2558" width="18.5703125" style="1" customWidth="1"/>
    <col min="2559" max="2559" width="17.42578125" style="1" customWidth="1"/>
    <col min="2560" max="2560" width="18.7109375" style="1" customWidth="1"/>
    <col min="2561" max="2561" width="19.5703125" style="1" customWidth="1"/>
    <col min="2562" max="2562" width="16.42578125" style="1" customWidth="1"/>
    <col min="2563" max="2563" width="20.5703125" style="1" customWidth="1"/>
    <col min="2564" max="2564" width="17.42578125" style="1" customWidth="1"/>
    <col min="2565" max="2565" width="12.140625" style="1" customWidth="1"/>
    <col min="2566" max="2566" width="15.7109375" style="1" customWidth="1"/>
    <col min="2567" max="2567" width="18.28515625" style="1" customWidth="1"/>
    <col min="2568" max="2568" width="12.140625" style="1" customWidth="1"/>
    <col min="2569" max="2569" width="13.85546875" style="1" customWidth="1"/>
    <col min="2570" max="2570" width="16" style="1" customWidth="1"/>
    <col min="2571" max="2573" width="20.28515625" style="1" customWidth="1"/>
    <col min="2574" max="2574" width="24.28515625" style="1" customWidth="1"/>
    <col min="2575" max="2575" width="27.28515625" style="1" customWidth="1"/>
    <col min="2576" max="2576" width="20" style="1" customWidth="1"/>
    <col min="2577" max="2810" width="11.42578125" style="1"/>
    <col min="2811" max="2811" width="35.85546875" style="1" customWidth="1"/>
    <col min="2812" max="2812" width="13.85546875" style="1" bestFit="1" customWidth="1"/>
    <col min="2813" max="2813" width="14.28515625" style="1" customWidth="1"/>
    <col min="2814" max="2814" width="18.5703125" style="1" customWidth="1"/>
    <col min="2815" max="2815" width="17.42578125" style="1" customWidth="1"/>
    <col min="2816" max="2816" width="18.7109375" style="1" customWidth="1"/>
    <col min="2817" max="2817" width="19.5703125" style="1" customWidth="1"/>
    <col min="2818" max="2818" width="16.42578125" style="1" customWidth="1"/>
    <col min="2819" max="2819" width="20.5703125" style="1" customWidth="1"/>
    <col min="2820" max="2820" width="17.42578125" style="1" customWidth="1"/>
    <col min="2821" max="2821" width="12.140625" style="1" customWidth="1"/>
    <col min="2822" max="2822" width="15.7109375" style="1" customWidth="1"/>
    <col min="2823" max="2823" width="18.28515625" style="1" customWidth="1"/>
    <col min="2824" max="2824" width="12.140625" style="1" customWidth="1"/>
    <col min="2825" max="2825" width="13.85546875" style="1" customWidth="1"/>
    <col min="2826" max="2826" width="16" style="1" customWidth="1"/>
    <col min="2827" max="2829" width="20.28515625" style="1" customWidth="1"/>
    <col min="2830" max="2830" width="24.28515625" style="1" customWidth="1"/>
    <col min="2831" max="2831" width="27.28515625" style="1" customWidth="1"/>
    <col min="2832" max="2832" width="20" style="1" customWidth="1"/>
    <col min="2833" max="3066" width="11.42578125" style="1"/>
    <col min="3067" max="3067" width="35.85546875" style="1" customWidth="1"/>
    <col min="3068" max="3068" width="13.85546875" style="1" bestFit="1" customWidth="1"/>
    <col min="3069" max="3069" width="14.28515625" style="1" customWidth="1"/>
    <col min="3070" max="3070" width="18.5703125" style="1" customWidth="1"/>
    <col min="3071" max="3071" width="17.42578125" style="1" customWidth="1"/>
    <col min="3072" max="3072" width="18.7109375" style="1" customWidth="1"/>
    <col min="3073" max="3073" width="19.5703125" style="1" customWidth="1"/>
    <col min="3074" max="3074" width="16.42578125" style="1" customWidth="1"/>
    <col min="3075" max="3075" width="20.5703125" style="1" customWidth="1"/>
    <col min="3076" max="3076" width="17.42578125" style="1" customWidth="1"/>
    <col min="3077" max="3077" width="12.140625" style="1" customWidth="1"/>
    <col min="3078" max="3078" width="15.7109375" style="1" customWidth="1"/>
    <col min="3079" max="3079" width="18.28515625" style="1" customWidth="1"/>
    <col min="3080" max="3080" width="12.140625" style="1" customWidth="1"/>
    <col min="3081" max="3081" width="13.85546875" style="1" customWidth="1"/>
    <col min="3082" max="3082" width="16" style="1" customWidth="1"/>
    <col min="3083" max="3085" width="20.28515625" style="1" customWidth="1"/>
    <col min="3086" max="3086" width="24.28515625" style="1" customWidth="1"/>
    <col min="3087" max="3087" width="27.28515625" style="1" customWidth="1"/>
    <col min="3088" max="3088" width="20" style="1" customWidth="1"/>
    <col min="3089" max="3322" width="11.42578125" style="1"/>
    <col min="3323" max="3323" width="35.85546875" style="1" customWidth="1"/>
    <col min="3324" max="3324" width="13.85546875" style="1" bestFit="1" customWidth="1"/>
    <col min="3325" max="3325" width="14.28515625" style="1" customWidth="1"/>
    <col min="3326" max="3326" width="18.5703125" style="1" customWidth="1"/>
    <col min="3327" max="3327" width="17.42578125" style="1" customWidth="1"/>
    <col min="3328" max="3328" width="18.7109375" style="1" customWidth="1"/>
    <col min="3329" max="3329" width="19.5703125" style="1" customWidth="1"/>
    <col min="3330" max="3330" width="16.42578125" style="1" customWidth="1"/>
    <col min="3331" max="3331" width="20.5703125" style="1" customWidth="1"/>
    <col min="3332" max="3332" width="17.42578125" style="1" customWidth="1"/>
    <col min="3333" max="3333" width="12.140625" style="1" customWidth="1"/>
    <col min="3334" max="3334" width="15.7109375" style="1" customWidth="1"/>
    <col min="3335" max="3335" width="18.28515625" style="1" customWidth="1"/>
    <col min="3336" max="3336" width="12.140625" style="1" customWidth="1"/>
    <col min="3337" max="3337" width="13.85546875" style="1" customWidth="1"/>
    <col min="3338" max="3338" width="16" style="1" customWidth="1"/>
    <col min="3339" max="3341" width="20.28515625" style="1" customWidth="1"/>
    <col min="3342" max="3342" width="24.28515625" style="1" customWidth="1"/>
    <col min="3343" max="3343" width="27.28515625" style="1" customWidth="1"/>
    <col min="3344" max="3344" width="20" style="1" customWidth="1"/>
    <col min="3345" max="3578" width="11.42578125" style="1"/>
    <col min="3579" max="3579" width="35.85546875" style="1" customWidth="1"/>
    <col min="3580" max="3580" width="13.85546875" style="1" bestFit="1" customWidth="1"/>
    <col min="3581" max="3581" width="14.28515625" style="1" customWidth="1"/>
    <col min="3582" max="3582" width="18.5703125" style="1" customWidth="1"/>
    <col min="3583" max="3583" width="17.42578125" style="1" customWidth="1"/>
    <col min="3584" max="3584" width="18.7109375" style="1" customWidth="1"/>
    <col min="3585" max="3585" width="19.5703125" style="1" customWidth="1"/>
    <col min="3586" max="3586" width="16.42578125" style="1" customWidth="1"/>
    <col min="3587" max="3587" width="20.5703125" style="1" customWidth="1"/>
    <col min="3588" max="3588" width="17.42578125" style="1" customWidth="1"/>
    <col min="3589" max="3589" width="12.140625" style="1" customWidth="1"/>
    <col min="3590" max="3590" width="15.7109375" style="1" customWidth="1"/>
    <col min="3591" max="3591" width="18.28515625" style="1" customWidth="1"/>
    <col min="3592" max="3592" width="12.140625" style="1" customWidth="1"/>
    <col min="3593" max="3593" width="13.85546875" style="1" customWidth="1"/>
    <col min="3594" max="3594" width="16" style="1" customWidth="1"/>
    <col min="3595" max="3597" width="20.28515625" style="1" customWidth="1"/>
    <col min="3598" max="3598" width="24.28515625" style="1" customWidth="1"/>
    <col min="3599" max="3599" width="27.28515625" style="1" customWidth="1"/>
    <col min="3600" max="3600" width="20" style="1" customWidth="1"/>
    <col min="3601" max="3834" width="11.42578125" style="1"/>
    <col min="3835" max="3835" width="35.85546875" style="1" customWidth="1"/>
    <col min="3836" max="3836" width="13.85546875" style="1" bestFit="1" customWidth="1"/>
    <col min="3837" max="3837" width="14.28515625" style="1" customWidth="1"/>
    <col min="3838" max="3838" width="18.5703125" style="1" customWidth="1"/>
    <col min="3839" max="3839" width="17.42578125" style="1" customWidth="1"/>
    <col min="3840" max="3840" width="18.7109375" style="1" customWidth="1"/>
    <col min="3841" max="3841" width="19.5703125" style="1" customWidth="1"/>
    <col min="3842" max="3842" width="16.42578125" style="1" customWidth="1"/>
    <col min="3843" max="3843" width="20.5703125" style="1" customWidth="1"/>
    <col min="3844" max="3844" width="17.42578125" style="1" customWidth="1"/>
    <col min="3845" max="3845" width="12.140625" style="1" customWidth="1"/>
    <col min="3846" max="3846" width="15.7109375" style="1" customWidth="1"/>
    <col min="3847" max="3847" width="18.28515625" style="1" customWidth="1"/>
    <col min="3848" max="3848" width="12.140625" style="1" customWidth="1"/>
    <col min="3849" max="3849" width="13.85546875" style="1" customWidth="1"/>
    <col min="3850" max="3850" width="16" style="1" customWidth="1"/>
    <col min="3851" max="3853" width="20.28515625" style="1" customWidth="1"/>
    <col min="3854" max="3854" width="24.28515625" style="1" customWidth="1"/>
    <col min="3855" max="3855" width="27.28515625" style="1" customWidth="1"/>
    <col min="3856" max="3856" width="20" style="1" customWidth="1"/>
    <col min="3857" max="4090" width="11.42578125" style="1"/>
    <col min="4091" max="4091" width="35.85546875" style="1" customWidth="1"/>
    <col min="4092" max="4092" width="13.85546875" style="1" bestFit="1" customWidth="1"/>
    <col min="4093" max="4093" width="14.28515625" style="1" customWidth="1"/>
    <col min="4094" max="4094" width="18.5703125" style="1" customWidth="1"/>
    <col min="4095" max="4095" width="17.42578125" style="1" customWidth="1"/>
    <col min="4096" max="4096" width="18.7109375" style="1" customWidth="1"/>
    <col min="4097" max="4097" width="19.5703125" style="1" customWidth="1"/>
    <col min="4098" max="4098" width="16.42578125" style="1" customWidth="1"/>
    <col min="4099" max="4099" width="20.5703125" style="1" customWidth="1"/>
    <col min="4100" max="4100" width="17.42578125" style="1" customWidth="1"/>
    <col min="4101" max="4101" width="12.140625" style="1" customWidth="1"/>
    <col min="4102" max="4102" width="15.7109375" style="1" customWidth="1"/>
    <col min="4103" max="4103" width="18.28515625" style="1" customWidth="1"/>
    <col min="4104" max="4104" width="12.140625" style="1" customWidth="1"/>
    <col min="4105" max="4105" width="13.85546875" style="1" customWidth="1"/>
    <col min="4106" max="4106" width="16" style="1" customWidth="1"/>
    <col min="4107" max="4109" width="20.28515625" style="1" customWidth="1"/>
    <col min="4110" max="4110" width="24.28515625" style="1" customWidth="1"/>
    <col min="4111" max="4111" width="27.28515625" style="1" customWidth="1"/>
    <col min="4112" max="4112" width="20" style="1" customWidth="1"/>
    <col min="4113" max="4346" width="11.42578125" style="1"/>
    <col min="4347" max="4347" width="35.85546875" style="1" customWidth="1"/>
    <col min="4348" max="4348" width="13.85546875" style="1" bestFit="1" customWidth="1"/>
    <col min="4349" max="4349" width="14.28515625" style="1" customWidth="1"/>
    <col min="4350" max="4350" width="18.5703125" style="1" customWidth="1"/>
    <col min="4351" max="4351" width="17.42578125" style="1" customWidth="1"/>
    <col min="4352" max="4352" width="18.7109375" style="1" customWidth="1"/>
    <col min="4353" max="4353" width="19.5703125" style="1" customWidth="1"/>
    <col min="4354" max="4354" width="16.42578125" style="1" customWidth="1"/>
    <col min="4355" max="4355" width="20.5703125" style="1" customWidth="1"/>
    <col min="4356" max="4356" width="17.42578125" style="1" customWidth="1"/>
    <col min="4357" max="4357" width="12.140625" style="1" customWidth="1"/>
    <col min="4358" max="4358" width="15.7109375" style="1" customWidth="1"/>
    <col min="4359" max="4359" width="18.28515625" style="1" customWidth="1"/>
    <col min="4360" max="4360" width="12.140625" style="1" customWidth="1"/>
    <col min="4361" max="4361" width="13.85546875" style="1" customWidth="1"/>
    <col min="4362" max="4362" width="16" style="1" customWidth="1"/>
    <col min="4363" max="4365" width="20.28515625" style="1" customWidth="1"/>
    <col min="4366" max="4366" width="24.28515625" style="1" customWidth="1"/>
    <col min="4367" max="4367" width="27.28515625" style="1" customWidth="1"/>
    <col min="4368" max="4368" width="20" style="1" customWidth="1"/>
    <col min="4369" max="4602" width="11.42578125" style="1"/>
    <col min="4603" max="4603" width="35.85546875" style="1" customWidth="1"/>
    <col min="4604" max="4604" width="13.85546875" style="1" bestFit="1" customWidth="1"/>
    <col min="4605" max="4605" width="14.28515625" style="1" customWidth="1"/>
    <col min="4606" max="4606" width="18.5703125" style="1" customWidth="1"/>
    <col min="4607" max="4607" width="17.42578125" style="1" customWidth="1"/>
    <col min="4608" max="4608" width="18.7109375" style="1" customWidth="1"/>
    <col min="4609" max="4609" width="19.5703125" style="1" customWidth="1"/>
    <col min="4610" max="4610" width="16.42578125" style="1" customWidth="1"/>
    <col min="4611" max="4611" width="20.5703125" style="1" customWidth="1"/>
    <col min="4612" max="4612" width="17.42578125" style="1" customWidth="1"/>
    <col min="4613" max="4613" width="12.140625" style="1" customWidth="1"/>
    <col min="4614" max="4614" width="15.7109375" style="1" customWidth="1"/>
    <col min="4615" max="4615" width="18.28515625" style="1" customWidth="1"/>
    <col min="4616" max="4616" width="12.140625" style="1" customWidth="1"/>
    <col min="4617" max="4617" width="13.85546875" style="1" customWidth="1"/>
    <col min="4618" max="4618" width="16" style="1" customWidth="1"/>
    <col min="4619" max="4621" width="20.28515625" style="1" customWidth="1"/>
    <col min="4622" max="4622" width="24.28515625" style="1" customWidth="1"/>
    <col min="4623" max="4623" width="27.28515625" style="1" customWidth="1"/>
    <col min="4624" max="4624" width="20" style="1" customWidth="1"/>
    <col min="4625" max="4858" width="11.42578125" style="1"/>
    <col min="4859" max="4859" width="35.85546875" style="1" customWidth="1"/>
    <col min="4860" max="4860" width="13.85546875" style="1" bestFit="1" customWidth="1"/>
    <col min="4861" max="4861" width="14.28515625" style="1" customWidth="1"/>
    <col min="4862" max="4862" width="18.5703125" style="1" customWidth="1"/>
    <col min="4863" max="4863" width="17.42578125" style="1" customWidth="1"/>
    <col min="4864" max="4864" width="18.7109375" style="1" customWidth="1"/>
    <col min="4865" max="4865" width="19.5703125" style="1" customWidth="1"/>
    <col min="4866" max="4866" width="16.42578125" style="1" customWidth="1"/>
    <col min="4867" max="4867" width="20.5703125" style="1" customWidth="1"/>
    <col min="4868" max="4868" width="17.42578125" style="1" customWidth="1"/>
    <col min="4869" max="4869" width="12.140625" style="1" customWidth="1"/>
    <col min="4870" max="4870" width="15.7109375" style="1" customWidth="1"/>
    <col min="4871" max="4871" width="18.28515625" style="1" customWidth="1"/>
    <col min="4872" max="4872" width="12.140625" style="1" customWidth="1"/>
    <col min="4873" max="4873" width="13.85546875" style="1" customWidth="1"/>
    <col min="4874" max="4874" width="16" style="1" customWidth="1"/>
    <col min="4875" max="4877" width="20.28515625" style="1" customWidth="1"/>
    <col min="4878" max="4878" width="24.28515625" style="1" customWidth="1"/>
    <col min="4879" max="4879" width="27.28515625" style="1" customWidth="1"/>
    <col min="4880" max="4880" width="20" style="1" customWidth="1"/>
    <col min="4881" max="5114" width="11.42578125" style="1"/>
    <col min="5115" max="5115" width="35.85546875" style="1" customWidth="1"/>
    <col min="5116" max="5116" width="13.85546875" style="1" bestFit="1" customWidth="1"/>
    <col min="5117" max="5117" width="14.28515625" style="1" customWidth="1"/>
    <col min="5118" max="5118" width="18.5703125" style="1" customWidth="1"/>
    <col min="5119" max="5119" width="17.42578125" style="1" customWidth="1"/>
    <col min="5120" max="5120" width="18.7109375" style="1" customWidth="1"/>
    <col min="5121" max="5121" width="19.5703125" style="1" customWidth="1"/>
    <col min="5122" max="5122" width="16.42578125" style="1" customWidth="1"/>
    <col min="5123" max="5123" width="20.5703125" style="1" customWidth="1"/>
    <col min="5124" max="5124" width="17.42578125" style="1" customWidth="1"/>
    <col min="5125" max="5125" width="12.140625" style="1" customWidth="1"/>
    <col min="5126" max="5126" width="15.7109375" style="1" customWidth="1"/>
    <col min="5127" max="5127" width="18.28515625" style="1" customWidth="1"/>
    <col min="5128" max="5128" width="12.140625" style="1" customWidth="1"/>
    <col min="5129" max="5129" width="13.85546875" style="1" customWidth="1"/>
    <col min="5130" max="5130" width="16" style="1" customWidth="1"/>
    <col min="5131" max="5133" width="20.28515625" style="1" customWidth="1"/>
    <col min="5134" max="5134" width="24.28515625" style="1" customWidth="1"/>
    <col min="5135" max="5135" width="27.28515625" style="1" customWidth="1"/>
    <col min="5136" max="5136" width="20" style="1" customWidth="1"/>
    <col min="5137" max="5370" width="11.42578125" style="1"/>
    <col min="5371" max="5371" width="35.85546875" style="1" customWidth="1"/>
    <col min="5372" max="5372" width="13.85546875" style="1" bestFit="1" customWidth="1"/>
    <col min="5373" max="5373" width="14.28515625" style="1" customWidth="1"/>
    <col min="5374" max="5374" width="18.5703125" style="1" customWidth="1"/>
    <col min="5375" max="5375" width="17.42578125" style="1" customWidth="1"/>
    <col min="5376" max="5376" width="18.7109375" style="1" customWidth="1"/>
    <col min="5377" max="5377" width="19.5703125" style="1" customWidth="1"/>
    <col min="5378" max="5378" width="16.42578125" style="1" customWidth="1"/>
    <col min="5379" max="5379" width="20.5703125" style="1" customWidth="1"/>
    <col min="5380" max="5380" width="17.42578125" style="1" customWidth="1"/>
    <col min="5381" max="5381" width="12.140625" style="1" customWidth="1"/>
    <col min="5382" max="5382" width="15.7109375" style="1" customWidth="1"/>
    <col min="5383" max="5383" width="18.28515625" style="1" customWidth="1"/>
    <col min="5384" max="5384" width="12.140625" style="1" customWidth="1"/>
    <col min="5385" max="5385" width="13.85546875" style="1" customWidth="1"/>
    <col min="5386" max="5386" width="16" style="1" customWidth="1"/>
    <col min="5387" max="5389" width="20.28515625" style="1" customWidth="1"/>
    <col min="5390" max="5390" width="24.28515625" style="1" customWidth="1"/>
    <col min="5391" max="5391" width="27.28515625" style="1" customWidth="1"/>
    <col min="5392" max="5392" width="20" style="1" customWidth="1"/>
    <col min="5393" max="5626" width="11.42578125" style="1"/>
    <col min="5627" max="5627" width="35.85546875" style="1" customWidth="1"/>
    <col min="5628" max="5628" width="13.85546875" style="1" bestFit="1" customWidth="1"/>
    <col min="5629" max="5629" width="14.28515625" style="1" customWidth="1"/>
    <col min="5630" max="5630" width="18.5703125" style="1" customWidth="1"/>
    <col min="5631" max="5631" width="17.42578125" style="1" customWidth="1"/>
    <col min="5632" max="5632" width="18.7109375" style="1" customWidth="1"/>
    <col min="5633" max="5633" width="19.5703125" style="1" customWidth="1"/>
    <col min="5634" max="5634" width="16.42578125" style="1" customWidth="1"/>
    <col min="5635" max="5635" width="20.5703125" style="1" customWidth="1"/>
    <col min="5636" max="5636" width="17.42578125" style="1" customWidth="1"/>
    <col min="5637" max="5637" width="12.140625" style="1" customWidth="1"/>
    <col min="5638" max="5638" width="15.7109375" style="1" customWidth="1"/>
    <col min="5639" max="5639" width="18.28515625" style="1" customWidth="1"/>
    <col min="5640" max="5640" width="12.140625" style="1" customWidth="1"/>
    <col min="5641" max="5641" width="13.85546875" style="1" customWidth="1"/>
    <col min="5642" max="5642" width="16" style="1" customWidth="1"/>
    <col min="5643" max="5645" width="20.28515625" style="1" customWidth="1"/>
    <col min="5646" max="5646" width="24.28515625" style="1" customWidth="1"/>
    <col min="5647" max="5647" width="27.28515625" style="1" customWidth="1"/>
    <col min="5648" max="5648" width="20" style="1" customWidth="1"/>
    <col min="5649" max="5882" width="11.42578125" style="1"/>
    <col min="5883" max="5883" width="35.85546875" style="1" customWidth="1"/>
    <col min="5884" max="5884" width="13.85546875" style="1" bestFit="1" customWidth="1"/>
    <col min="5885" max="5885" width="14.28515625" style="1" customWidth="1"/>
    <col min="5886" max="5886" width="18.5703125" style="1" customWidth="1"/>
    <col min="5887" max="5887" width="17.42578125" style="1" customWidth="1"/>
    <col min="5888" max="5888" width="18.7109375" style="1" customWidth="1"/>
    <col min="5889" max="5889" width="19.5703125" style="1" customWidth="1"/>
    <col min="5890" max="5890" width="16.42578125" style="1" customWidth="1"/>
    <col min="5891" max="5891" width="20.5703125" style="1" customWidth="1"/>
    <col min="5892" max="5892" width="17.42578125" style="1" customWidth="1"/>
    <col min="5893" max="5893" width="12.140625" style="1" customWidth="1"/>
    <col min="5894" max="5894" width="15.7109375" style="1" customWidth="1"/>
    <col min="5895" max="5895" width="18.28515625" style="1" customWidth="1"/>
    <col min="5896" max="5896" width="12.140625" style="1" customWidth="1"/>
    <col min="5897" max="5897" width="13.85546875" style="1" customWidth="1"/>
    <col min="5898" max="5898" width="16" style="1" customWidth="1"/>
    <col min="5899" max="5901" width="20.28515625" style="1" customWidth="1"/>
    <col min="5902" max="5902" width="24.28515625" style="1" customWidth="1"/>
    <col min="5903" max="5903" width="27.28515625" style="1" customWidth="1"/>
    <col min="5904" max="5904" width="20" style="1" customWidth="1"/>
    <col min="5905" max="6138" width="11.42578125" style="1"/>
    <col min="6139" max="6139" width="35.85546875" style="1" customWidth="1"/>
    <col min="6140" max="6140" width="13.85546875" style="1" bestFit="1" customWidth="1"/>
    <col min="6141" max="6141" width="14.28515625" style="1" customWidth="1"/>
    <col min="6142" max="6142" width="18.5703125" style="1" customWidth="1"/>
    <col min="6143" max="6143" width="17.42578125" style="1" customWidth="1"/>
    <col min="6144" max="6144" width="18.7109375" style="1" customWidth="1"/>
    <col min="6145" max="6145" width="19.5703125" style="1" customWidth="1"/>
    <col min="6146" max="6146" width="16.42578125" style="1" customWidth="1"/>
    <col min="6147" max="6147" width="20.5703125" style="1" customWidth="1"/>
    <col min="6148" max="6148" width="17.42578125" style="1" customWidth="1"/>
    <col min="6149" max="6149" width="12.140625" style="1" customWidth="1"/>
    <col min="6150" max="6150" width="15.7109375" style="1" customWidth="1"/>
    <col min="6151" max="6151" width="18.28515625" style="1" customWidth="1"/>
    <col min="6152" max="6152" width="12.140625" style="1" customWidth="1"/>
    <col min="6153" max="6153" width="13.85546875" style="1" customWidth="1"/>
    <col min="6154" max="6154" width="16" style="1" customWidth="1"/>
    <col min="6155" max="6157" width="20.28515625" style="1" customWidth="1"/>
    <col min="6158" max="6158" width="24.28515625" style="1" customWidth="1"/>
    <col min="6159" max="6159" width="27.28515625" style="1" customWidth="1"/>
    <col min="6160" max="6160" width="20" style="1" customWidth="1"/>
    <col min="6161" max="6394" width="11.42578125" style="1"/>
    <col min="6395" max="6395" width="35.85546875" style="1" customWidth="1"/>
    <col min="6396" max="6396" width="13.85546875" style="1" bestFit="1" customWidth="1"/>
    <col min="6397" max="6397" width="14.28515625" style="1" customWidth="1"/>
    <col min="6398" max="6398" width="18.5703125" style="1" customWidth="1"/>
    <col min="6399" max="6399" width="17.42578125" style="1" customWidth="1"/>
    <col min="6400" max="6400" width="18.7109375" style="1" customWidth="1"/>
    <col min="6401" max="6401" width="19.5703125" style="1" customWidth="1"/>
    <col min="6402" max="6402" width="16.42578125" style="1" customWidth="1"/>
    <col min="6403" max="6403" width="20.5703125" style="1" customWidth="1"/>
    <col min="6404" max="6404" width="17.42578125" style="1" customWidth="1"/>
    <col min="6405" max="6405" width="12.140625" style="1" customWidth="1"/>
    <col min="6406" max="6406" width="15.7109375" style="1" customWidth="1"/>
    <col min="6407" max="6407" width="18.28515625" style="1" customWidth="1"/>
    <col min="6408" max="6408" width="12.140625" style="1" customWidth="1"/>
    <col min="6409" max="6409" width="13.85546875" style="1" customWidth="1"/>
    <col min="6410" max="6410" width="16" style="1" customWidth="1"/>
    <col min="6411" max="6413" width="20.28515625" style="1" customWidth="1"/>
    <col min="6414" max="6414" width="24.28515625" style="1" customWidth="1"/>
    <col min="6415" max="6415" width="27.28515625" style="1" customWidth="1"/>
    <col min="6416" max="6416" width="20" style="1" customWidth="1"/>
    <col min="6417" max="6650" width="11.42578125" style="1"/>
    <col min="6651" max="6651" width="35.85546875" style="1" customWidth="1"/>
    <col min="6652" max="6652" width="13.85546875" style="1" bestFit="1" customWidth="1"/>
    <col min="6653" max="6653" width="14.28515625" style="1" customWidth="1"/>
    <col min="6654" max="6654" width="18.5703125" style="1" customWidth="1"/>
    <col min="6655" max="6655" width="17.42578125" style="1" customWidth="1"/>
    <col min="6656" max="6656" width="18.7109375" style="1" customWidth="1"/>
    <col min="6657" max="6657" width="19.5703125" style="1" customWidth="1"/>
    <col min="6658" max="6658" width="16.42578125" style="1" customWidth="1"/>
    <col min="6659" max="6659" width="20.5703125" style="1" customWidth="1"/>
    <col min="6660" max="6660" width="17.42578125" style="1" customWidth="1"/>
    <col min="6661" max="6661" width="12.140625" style="1" customWidth="1"/>
    <col min="6662" max="6662" width="15.7109375" style="1" customWidth="1"/>
    <col min="6663" max="6663" width="18.28515625" style="1" customWidth="1"/>
    <col min="6664" max="6664" width="12.140625" style="1" customWidth="1"/>
    <col min="6665" max="6665" width="13.85546875" style="1" customWidth="1"/>
    <col min="6666" max="6666" width="16" style="1" customWidth="1"/>
    <col min="6667" max="6669" width="20.28515625" style="1" customWidth="1"/>
    <col min="6670" max="6670" width="24.28515625" style="1" customWidth="1"/>
    <col min="6671" max="6671" width="27.28515625" style="1" customWidth="1"/>
    <col min="6672" max="6672" width="20" style="1" customWidth="1"/>
    <col min="6673" max="6906" width="11.42578125" style="1"/>
    <col min="6907" max="6907" width="35.85546875" style="1" customWidth="1"/>
    <col min="6908" max="6908" width="13.85546875" style="1" bestFit="1" customWidth="1"/>
    <col min="6909" max="6909" width="14.28515625" style="1" customWidth="1"/>
    <col min="6910" max="6910" width="18.5703125" style="1" customWidth="1"/>
    <col min="6911" max="6911" width="17.42578125" style="1" customWidth="1"/>
    <col min="6912" max="6912" width="18.7109375" style="1" customWidth="1"/>
    <col min="6913" max="6913" width="19.5703125" style="1" customWidth="1"/>
    <col min="6914" max="6914" width="16.42578125" style="1" customWidth="1"/>
    <col min="6915" max="6915" width="20.5703125" style="1" customWidth="1"/>
    <col min="6916" max="6916" width="17.42578125" style="1" customWidth="1"/>
    <col min="6917" max="6917" width="12.140625" style="1" customWidth="1"/>
    <col min="6918" max="6918" width="15.7109375" style="1" customWidth="1"/>
    <col min="6919" max="6919" width="18.28515625" style="1" customWidth="1"/>
    <col min="6920" max="6920" width="12.140625" style="1" customWidth="1"/>
    <col min="6921" max="6921" width="13.85546875" style="1" customWidth="1"/>
    <col min="6922" max="6922" width="16" style="1" customWidth="1"/>
    <col min="6923" max="6925" width="20.28515625" style="1" customWidth="1"/>
    <col min="6926" max="6926" width="24.28515625" style="1" customWidth="1"/>
    <col min="6927" max="6927" width="27.28515625" style="1" customWidth="1"/>
    <col min="6928" max="6928" width="20" style="1" customWidth="1"/>
    <col min="6929" max="7162" width="11.42578125" style="1"/>
    <col min="7163" max="7163" width="35.85546875" style="1" customWidth="1"/>
    <col min="7164" max="7164" width="13.85546875" style="1" bestFit="1" customWidth="1"/>
    <col min="7165" max="7165" width="14.28515625" style="1" customWidth="1"/>
    <col min="7166" max="7166" width="18.5703125" style="1" customWidth="1"/>
    <col min="7167" max="7167" width="17.42578125" style="1" customWidth="1"/>
    <col min="7168" max="7168" width="18.7109375" style="1" customWidth="1"/>
    <col min="7169" max="7169" width="19.5703125" style="1" customWidth="1"/>
    <col min="7170" max="7170" width="16.42578125" style="1" customWidth="1"/>
    <col min="7171" max="7171" width="20.5703125" style="1" customWidth="1"/>
    <col min="7172" max="7172" width="17.42578125" style="1" customWidth="1"/>
    <col min="7173" max="7173" width="12.140625" style="1" customWidth="1"/>
    <col min="7174" max="7174" width="15.7109375" style="1" customWidth="1"/>
    <col min="7175" max="7175" width="18.28515625" style="1" customWidth="1"/>
    <col min="7176" max="7176" width="12.140625" style="1" customWidth="1"/>
    <col min="7177" max="7177" width="13.85546875" style="1" customWidth="1"/>
    <col min="7178" max="7178" width="16" style="1" customWidth="1"/>
    <col min="7179" max="7181" width="20.28515625" style="1" customWidth="1"/>
    <col min="7182" max="7182" width="24.28515625" style="1" customWidth="1"/>
    <col min="7183" max="7183" width="27.28515625" style="1" customWidth="1"/>
    <col min="7184" max="7184" width="20" style="1" customWidth="1"/>
    <col min="7185" max="7418" width="11.42578125" style="1"/>
    <col min="7419" max="7419" width="35.85546875" style="1" customWidth="1"/>
    <col min="7420" max="7420" width="13.85546875" style="1" bestFit="1" customWidth="1"/>
    <col min="7421" max="7421" width="14.28515625" style="1" customWidth="1"/>
    <col min="7422" max="7422" width="18.5703125" style="1" customWidth="1"/>
    <col min="7423" max="7423" width="17.42578125" style="1" customWidth="1"/>
    <col min="7424" max="7424" width="18.7109375" style="1" customWidth="1"/>
    <col min="7425" max="7425" width="19.5703125" style="1" customWidth="1"/>
    <col min="7426" max="7426" width="16.42578125" style="1" customWidth="1"/>
    <col min="7427" max="7427" width="20.5703125" style="1" customWidth="1"/>
    <col min="7428" max="7428" width="17.42578125" style="1" customWidth="1"/>
    <col min="7429" max="7429" width="12.140625" style="1" customWidth="1"/>
    <col min="7430" max="7430" width="15.7109375" style="1" customWidth="1"/>
    <col min="7431" max="7431" width="18.28515625" style="1" customWidth="1"/>
    <col min="7432" max="7432" width="12.140625" style="1" customWidth="1"/>
    <col min="7433" max="7433" width="13.85546875" style="1" customWidth="1"/>
    <col min="7434" max="7434" width="16" style="1" customWidth="1"/>
    <col min="7435" max="7437" width="20.28515625" style="1" customWidth="1"/>
    <col min="7438" max="7438" width="24.28515625" style="1" customWidth="1"/>
    <col min="7439" max="7439" width="27.28515625" style="1" customWidth="1"/>
    <col min="7440" max="7440" width="20" style="1" customWidth="1"/>
    <col min="7441" max="7674" width="11.42578125" style="1"/>
    <col min="7675" max="7675" width="35.85546875" style="1" customWidth="1"/>
    <col min="7676" max="7676" width="13.85546875" style="1" bestFit="1" customWidth="1"/>
    <col min="7677" max="7677" width="14.28515625" style="1" customWidth="1"/>
    <col min="7678" max="7678" width="18.5703125" style="1" customWidth="1"/>
    <col min="7679" max="7679" width="17.42578125" style="1" customWidth="1"/>
    <col min="7680" max="7680" width="18.7109375" style="1" customWidth="1"/>
    <col min="7681" max="7681" width="19.5703125" style="1" customWidth="1"/>
    <col min="7682" max="7682" width="16.42578125" style="1" customWidth="1"/>
    <col min="7683" max="7683" width="20.5703125" style="1" customWidth="1"/>
    <col min="7684" max="7684" width="17.42578125" style="1" customWidth="1"/>
    <col min="7685" max="7685" width="12.140625" style="1" customWidth="1"/>
    <col min="7686" max="7686" width="15.7109375" style="1" customWidth="1"/>
    <col min="7687" max="7687" width="18.28515625" style="1" customWidth="1"/>
    <col min="7688" max="7688" width="12.140625" style="1" customWidth="1"/>
    <col min="7689" max="7689" width="13.85546875" style="1" customWidth="1"/>
    <col min="7690" max="7690" width="16" style="1" customWidth="1"/>
    <col min="7691" max="7693" width="20.28515625" style="1" customWidth="1"/>
    <col min="7694" max="7694" width="24.28515625" style="1" customWidth="1"/>
    <col min="7695" max="7695" width="27.28515625" style="1" customWidth="1"/>
    <col min="7696" max="7696" width="20" style="1" customWidth="1"/>
    <col min="7697" max="7930" width="11.42578125" style="1"/>
    <col min="7931" max="7931" width="35.85546875" style="1" customWidth="1"/>
    <col min="7932" max="7932" width="13.85546875" style="1" bestFit="1" customWidth="1"/>
    <col min="7933" max="7933" width="14.28515625" style="1" customWidth="1"/>
    <col min="7934" max="7934" width="18.5703125" style="1" customWidth="1"/>
    <col min="7935" max="7935" width="17.42578125" style="1" customWidth="1"/>
    <col min="7936" max="7936" width="18.7109375" style="1" customWidth="1"/>
    <col min="7937" max="7937" width="19.5703125" style="1" customWidth="1"/>
    <col min="7938" max="7938" width="16.42578125" style="1" customWidth="1"/>
    <col min="7939" max="7939" width="20.5703125" style="1" customWidth="1"/>
    <col min="7940" max="7940" width="17.42578125" style="1" customWidth="1"/>
    <col min="7941" max="7941" width="12.140625" style="1" customWidth="1"/>
    <col min="7942" max="7942" width="15.7109375" style="1" customWidth="1"/>
    <col min="7943" max="7943" width="18.28515625" style="1" customWidth="1"/>
    <col min="7944" max="7944" width="12.140625" style="1" customWidth="1"/>
    <col min="7945" max="7945" width="13.85546875" style="1" customWidth="1"/>
    <col min="7946" max="7946" width="16" style="1" customWidth="1"/>
    <col min="7947" max="7949" width="20.28515625" style="1" customWidth="1"/>
    <col min="7950" max="7950" width="24.28515625" style="1" customWidth="1"/>
    <col min="7951" max="7951" width="27.28515625" style="1" customWidth="1"/>
    <col min="7952" max="7952" width="20" style="1" customWidth="1"/>
    <col min="7953" max="8186" width="11.42578125" style="1"/>
    <col min="8187" max="8187" width="35.85546875" style="1" customWidth="1"/>
    <col min="8188" max="8188" width="13.85546875" style="1" bestFit="1" customWidth="1"/>
    <col min="8189" max="8189" width="14.28515625" style="1" customWidth="1"/>
    <col min="8190" max="8190" width="18.5703125" style="1" customWidth="1"/>
    <col min="8191" max="8191" width="17.42578125" style="1" customWidth="1"/>
    <col min="8192" max="8192" width="18.7109375" style="1" customWidth="1"/>
    <col min="8193" max="8193" width="19.5703125" style="1" customWidth="1"/>
    <col min="8194" max="8194" width="16.42578125" style="1" customWidth="1"/>
    <col min="8195" max="8195" width="20.5703125" style="1" customWidth="1"/>
    <col min="8196" max="8196" width="17.42578125" style="1" customWidth="1"/>
    <col min="8197" max="8197" width="12.140625" style="1" customWidth="1"/>
    <col min="8198" max="8198" width="15.7109375" style="1" customWidth="1"/>
    <col min="8199" max="8199" width="18.28515625" style="1" customWidth="1"/>
    <col min="8200" max="8200" width="12.140625" style="1" customWidth="1"/>
    <col min="8201" max="8201" width="13.85546875" style="1" customWidth="1"/>
    <col min="8202" max="8202" width="16" style="1" customWidth="1"/>
    <col min="8203" max="8205" width="20.28515625" style="1" customWidth="1"/>
    <col min="8206" max="8206" width="24.28515625" style="1" customWidth="1"/>
    <col min="8207" max="8207" width="27.28515625" style="1" customWidth="1"/>
    <col min="8208" max="8208" width="20" style="1" customWidth="1"/>
    <col min="8209" max="8442" width="11.42578125" style="1"/>
    <col min="8443" max="8443" width="35.85546875" style="1" customWidth="1"/>
    <col min="8444" max="8444" width="13.85546875" style="1" bestFit="1" customWidth="1"/>
    <col min="8445" max="8445" width="14.28515625" style="1" customWidth="1"/>
    <col min="8446" max="8446" width="18.5703125" style="1" customWidth="1"/>
    <col min="8447" max="8447" width="17.42578125" style="1" customWidth="1"/>
    <col min="8448" max="8448" width="18.7109375" style="1" customWidth="1"/>
    <col min="8449" max="8449" width="19.5703125" style="1" customWidth="1"/>
    <col min="8450" max="8450" width="16.42578125" style="1" customWidth="1"/>
    <col min="8451" max="8451" width="20.5703125" style="1" customWidth="1"/>
    <col min="8452" max="8452" width="17.42578125" style="1" customWidth="1"/>
    <col min="8453" max="8453" width="12.140625" style="1" customWidth="1"/>
    <col min="8454" max="8454" width="15.7109375" style="1" customWidth="1"/>
    <col min="8455" max="8455" width="18.28515625" style="1" customWidth="1"/>
    <col min="8456" max="8456" width="12.140625" style="1" customWidth="1"/>
    <col min="8457" max="8457" width="13.85546875" style="1" customWidth="1"/>
    <col min="8458" max="8458" width="16" style="1" customWidth="1"/>
    <col min="8459" max="8461" width="20.28515625" style="1" customWidth="1"/>
    <col min="8462" max="8462" width="24.28515625" style="1" customWidth="1"/>
    <col min="8463" max="8463" width="27.28515625" style="1" customWidth="1"/>
    <col min="8464" max="8464" width="20" style="1" customWidth="1"/>
    <col min="8465" max="8698" width="11.42578125" style="1"/>
    <col min="8699" max="8699" width="35.85546875" style="1" customWidth="1"/>
    <col min="8700" max="8700" width="13.85546875" style="1" bestFit="1" customWidth="1"/>
    <col min="8701" max="8701" width="14.28515625" style="1" customWidth="1"/>
    <col min="8702" max="8702" width="18.5703125" style="1" customWidth="1"/>
    <col min="8703" max="8703" width="17.42578125" style="1" customWidth="1"/>
    <col min="8704" max="8704" width="18.7109375" style="1" customWidth="1"/>
    <col min="8705" max="8705" width="19.5703125" style="1" customWidth="1"/>
    <col min="8706" max="8706" width="16.42578125" style="1" customWidth="1"/>
    <col min="8707" max="8707" width="20.5703125" style="1" customWidth="1"/>
    <col min="8708" max="8708" width="17.42578125" style="1" customWidth="1"/>
    <col min="8709" max="8709" width="12.140625" style="1" customWidth="1"/>
    <col min="8710" max="8710" width="15.7109375" style="1" customWidth="1"/>
    <col min="8711" max="8711" width="18.28515625" style="1" customWidth="1"/>
    <col min="8712" max="8712" width="12.140625" style="1" customWidth="1"/>
    <col min="8713" max="8713" width="13.85546875" style="1" customWidth="1"/>
    <col min="8714" max="8714" width="16" style="1" customWidth="1"/>
    <col min="8715" max="8717" width="20.28515625" style="1" customWidth="1"/>
    <col min="8718" max="8718" width="24.28515625" style="1" customWidth="1"/>
    <col min="8719" max="8719" width="27.28515625" style="1" customWidth="1"/>
    <col min="8720" max="8720" width="20" style="1" customWidth="1"/>
    <col min="8721" max="8954" width="11.42578125" style="1"/>
    <col min="8955" max="8955" width="35.85546875" style="1" customWidth="1"/>
    <col min="8956" max="8956" width="13.85546875" style="1" bestFit="1" customWidth="1"/>
    <col min="8957" max="8957" width="14.28515625" style="1" customWidth="1"/>
    <col min="8958" max="8958" width="18.5703125" style="1" customWidth="1"/>
    <col min="8959" max="8959" width="17.42578125" style="1" customWidth="1"/>
    <col min="8960" max="8960" width="18.7109375" style="1" customWidth="1"/>
    <col min="8961" max="8961" width="19.5703125" style="1" customWidth="1"/>
    <col min="8962" max="8962" width="16.42578125" style="1" customWidth="1"/>
    <col min="8963" max="8963" width="20.5703125" style="1" customWidth="1"/>
    <col min="8964" max="8964" width="17.42578125" style="1" customWidth="1"/>
    <col min="8965" max="8965" width="12.140625" style="1" customWidth="1"/>
    <col min="8966" max="8966" width="15.7109375" style="1" customWidth="1"/>
    <col min="8967" max="8967" width="18.28515625" style="1" customWidth="1"/>
    <col min="8968" max="8968" width="12.140625" style="1" customWidth="1"/>
    <col min="8969" max="8969" width="13.85546875" style="1" customWidth="1"/>
    <col min="8970" max="8970" width="16" style="1" customWidth="1"/>
    <col min="8971" max="8973" width="20.28515625" style="1" customWidth="1"/>
    <col min="8974" max="8974" width="24.28515625" style="1" customWidth="1"/>
    <col min="8975" max="8975" width="27.28515625" style="1" customWidth="1"/>
    <col min="8976" max="8976" width="20" style="1" customWidth="1"/>
    <col min="8977" max="9210" width="11.42578125" style="1"/>
    <col min="9211" max="9211" width="35.85546875" style="1" customWidth="1"/>
    <col min="9212" max="9212" width="13.85546875" style="1" bestFit="1" customWidth="1"/>
    <col min="9213" max="9213" width="14.28515625" style="1" customWidth="1"/>
    <col min="9214" max="9214" width="18.5703125" style="1" customWidth="1"/>
    <col min="9215" max="9215" width="17.42578125" style="1" customWidth="1"/>
    <col min="9216" max="9216" width="18.7109375" style="1" customWidth="1"/>
    <col min="9217" max="9217" width="19.5703125" style="1" customWidth="1"/>
    <col min="9218" max="9218" width="16.42578125" style="1" customWidth="1"/>
    <col min="9219" max="9219" width="20.5703125" style="1" customWidth="1"/>
    <col min="9220" max="9220" width="17.42578125" style="1" customWidth="1"/>
    <col min="9221" max="9221" width="12.140625" style="1" customWidth="1"/>
    <col min="9222" max="9222" width="15.7109375" style="1" customWidth="1"/>
    <col min="9223" max="9223" width="18.28515625" style="1" customWidth="1"/>
    <col min="9224" max="9224" width="12.140625" style="1" customWidth="1"/>
    <col min="9225" max="9225" width="13.85546875" style="1" customWidth="1"/>
    <col min="9226" max="9226" width="16" style="1" customWidth="1"/>
    <col min="9227" max="9229" width="20.28515625" style="1" customWidth="1"/>
    <col min="9230" max="9230" width="24.28515625" style="1" customWidth="1"/>
    <col min="9231" max="9231" width="27.28515625" style="1" customWidth="1"/>
    <col min="9232" max="9232" width="20" style="1" customWidth="1"/>
    <col min="9233" max="9466" width="11.42578125" style="1"/>
    <col min="9467" max="9467" width="35.85546875" style="1" customWidth="1"/>
    <col min="9468" max="9468" width="13.85546875" style="1" bestFit="1" customWidth="1"/>
    <col min="9469" max="9469" width="14.28515625" style="1" customWidth="1"/>
    <col min="9470" max="9470" width="18.5703125" style="1" customWidth="1"/>
    <col min="9471" max="9471" width="17.42578125" style="1" customWidth="1"/>
    <col min="9472" max="9472" width="18.7109375" style="1" customWidth="1"/>
    <col min="9473" max="9473" width="19.5703125" style="1" customWidth="1"/>
    <col min="9474" max="9474" width="16.42578125" style="1" customWidth="1"/>
    <col min="9475" max="9475" width="20.5703125" style="1" customWidth="1"/>
    <col min="9476" max="9476" width="17.42578125" style="1" customWidth="1"/>
    <col min="9477" max="9477" width="12.140625" style="1" customWidth="1"/>
    <col min="9478" max="9478" width="15.7109375" style="1" customWidth="1"/>
    <col min="9479" max="9479" width="18.28515625" style="1" customWidth="1"/>
    <col min="9480" max="9480" width="12.140625" style="1" customWidth="1"/>
    <col min="9481" max="9481" width="13.85546875" style="1" customWidth="1"/>
    <col min="9482" max="9482" width="16" style="1" customWidth="1"/>
    <col min="9483" max="9485" width="20.28515625" style="1" customWidth="1"/>
    <col min="9486" max="9486" width="24.28515625" style="1" customWidth="1"/>
    <col min="9487" max="9487" width="27.28515625" style="1" customWidth="1"/>
    <col min="9488" max="9488" width="20" style="1" customWidth="1"/>
    <col min="9489" max="9722" width="11.42578125" style="1"/>
    <col min="9723" max="9723" width="35.85546875" style="1" customWidth="1"/>
    <col min="9724" max="9724" width="13.85546875" style="1" bestFit="1" customWidth="1"/>
    <col min="9725" max="9725" width="14.28515625" style="1" customWidth="1"/>
    <col min="9726" max="9726" width="18.5703125" style="1" customWidth="1"/>
    <col min="9727" max="9727" width="17.42578125" style="1" customWidth="1"/>
    <col min="9728" max="9728" width="18.7109375" style="1" customWidth="1"/>
    <col min="9729" max="9729" width="19.5703125" style="1" customWidth="1"/>
    <col min="9730" max="9730" width="16.42578125" style="1" customWidth="1"/>
    <col min="9731" max="9731" width="20.5703125" style="1" customWidth="1"/>
    <col min="9732" max="9732" width="17.42578125" style="1" customWidth="1"/>
    <col min="9733" max="9733" width="12.140625" style="1" customWidth="1"/>
    <col min="9734" max="9734" width="15.7109375" style="1" customWidth="1"/>
    <col min="9735" max="9735" width="18.28515625" style="1" customWidth="1"/>
    <col min="9736" max="9736" width="12.140625" style="1" customWidth="1"/>
    <col min="9737" max="9737" width="13.85546875" style="1" customWidth="1"/>
    <col min="9738" max="9738" width="16" style="1" customWidth="1"/>
    <col min="9739" max="9741" width="20.28515625" style="1" customWidth="1"/>
    <col min="9742" max="9742" width="24.28515625" style="1" customWidth="1"/>
    <col min="9743" max="9743" width="27.28515625" style="1" customWidth="1"/>
    <col min="9744" max="9744" width="20" style="1" customWidth="1"/>
    <col min="9745" max="9978" width="11.42578125" style="1"/>
    <col min="9979" max="9979" width="35.85546875" style="1" customWidth="1"/>
    <col min="9980" max="9980" width="13.85546875" style="1" bestFit="1" customWidth="1"/>
    <col min="9981" max="9981" width="14.28515625" style="1" customWidth="1"/>
    <col min="9982" max="9982" width="18.5703125" style="1" customWidth="1"/>
    <col min="9983" max="9983" width="17.42578125" style="1" customWidth="1"/>
    <col min="9984" max="9984" width="18.7109375" style="1" customWidth="1"/>
    <col min="9985" max="9985" width="19.5703125" style="1" customWidth="1"/>
    <col min="9986" max="9986" width="16.42578125" style="1" customWidth="1"/>
    <col min="9987" max="9987" width="20.5703125" style="1" customWidth="1"/>
    <col min="9988" max="9988" width="17.42578125" style="1" customWidth="1"/>
    <col min="9989" max="9989" width="12.140625" style="1" customWidth="1"/>
    <col min="9990" max="9990" width="15.7109375" style="1" customWidth="1"/>
    <col min="9991" max="9991" width="18.28515625" style="1" customWidth="1"/>
    <col min="9992" max="9992" width="12.140625" style="1" customWidth="1"/>
    <col min="9993" max="9993" width="13.85546875" style="1" customWidth="1"/>
    <col min="9994" max="9994" width="16" style="1" customWidth="1"/>
    <col min="9995" max="9997" width="20.28515625" style="1" customWidth="1"/>
    <col min="9998" max="9998" width="24.28515625" style="1" customWidth="1"/>
    <col min="9999" max="9999" width="27.28515625" style="1" customWidth="1"/>
    <col min="10000" max="10000" width="20" style="1" customWidth="1"/>
    <col min="10001" max="10234" width="11.42578125" style="1"/>
    <col min="10235" max="10235" width="35.85546875" style="1" customWidth="1"/>
    <col min="10236" max="10236" width="13.85546875" style="1" bestFit="1" customWidth="1"/>
    <col min="10237" max="10237" width="14.28515625" style="1" customWidth="1"/>
    <col min="10238" max="10238" width="18.5703125" style="1" customWidth="1"/>
    <col min="10239" max="10239" width="17.42578125" style="1" customWidth="1"/>
    <col min="10240" max="10240" width="18.7109375" style="1" customWidth="1"/>
    <col min="10241" max="10241" width="19.5703125" style="1" customWidth="1"/>
    <col min="10242" max="10242" width="16.42578125" style="1" customWidth="1"/>
    <col min="10243" max="10243" width="20.5703125" style="1" customWidth="1"/>
    <col min="10244" max="10244" width="17.42578125" style="1" customWidth="1"/>
    <col min="10245" max="10245" width="12.140625" style="1" customWidth="1"/>
    <col min="10246" max="10246" width="15.7109375" style="1" customWidth="1"/>
    <col min="10247" max="10247" width="18.28515625" style="1" customWidth="1"/>
    <col min="10248" max="10248" width="12.140625" style="1" customWidth="1"/>
    <col min="10249" max="10249" width="13.85546875" style="1" customWidth="1"/>
    <col min="10250" max="10250" width="16" style="1" customWidth="1"/>
    <col min="10251" max="10253" width="20.28515625" style="1" customWidth="1"/>
    <col min="10254" max="10254" width="24.28515625" style="1" customWidth="1"/>
    <col min="10255" max="10255" width="27.28515625" style="1" customWidth="1"/>
    <col min="10256" max="10256" width="20" style="1" customWidth="1"/>
    <col min="10257" max="10490" width="11.42578125" style="1"/>
    <col min="10491" max="10491" width="35.85546875" style="1" customWidth="1"/>
    <col min="10492" max="10492" width="13.85546875" style="1" bestFit="1" customWidth="1"/>
    <col min="10493" max="10493" width="14.28515625" style="1" customWidth="1"/>
    <col min="10494" max="10494" width="18.5703125" style="1" customWidth="1"/>
    <col min="10495" max="10495" width="17.42578125" style="1" customWidth="1"/>
    <col min="10496" max="10496" width="18.7109375" style="1" customWidth="1"/>
    <col min="10497" max="10497" width="19.5703125" style="1" customWidth="1"/>
    <col min="10498" max="10498" width="16.42578125" style="1" customWidth="1"/>
    <col min="10499" max="10499" width="20.5703125" style="1" customWidth="1"/>
    <col min="10500" max="10500" width="17.42578125" style="1" customWidth="1"/>
    <col min="10501" max="10501" width="12.140625" style="1" customWidth="1"/>
    <col min="10502" max="10502" width="15.7109375" style="1" customWidth="1"/>
    <col min="10503" max="10503" width="18.28515625" style="1" customWidth="1"/>
    <col min="10504" max="10504" width="12.140625" style="1" customWidth="1"/>
    <col min="10505" max="10505" width="13.85546875" style="1" customWidth="1"/>
    <col min="10506" max="10506" width="16" style="1" customWidth="1"/>
    <col min="10507" max="10509" width="20.28515625" style="1" customWidth="1"/>
    <col min="10510" max="10510" width="24.28515625" style="1" customWidth="1"/>
    <col min="10511" max="10511" width="27.28515625" style="1" customWidth="1"/>
    <col min="10512" max="10512" width="20" style="1" customWidth="1"/>
    <col min="10513" max="10746" width="11.42578125" style="1"/>
    <col min="10747" max="10747" width="35.85546875" style="1" customWidth="1"/>
    <col min="10748" max="10748" width="13.85546875" style="1" bestFit="1" customWidth="1"/>
    <col min="10749" max="10749" width="14.28515625" style="1" customWidth="1"/>
    <col min="10750" max="10750" width="18.5703125" style="1" customWidth="1"/>
    <col min="10751" max="10751" width="17.42578125" style="1" customWidth="1"/>
    <col min="10752" max="10752" width="18.7109375" style="1" customWidth="1"/>
    <col min="10753" max="10753" width="19.5703125" style="1" customWidth="1"/>
    <col min="10754" max="10754" width="16.42578125" style="1" customWidth="1"/>
    <col min="10755" max="10755" width="20.5703125" style="1" customWidth="1"/>
    <col min="10756" max="10756" width="17.42578125" style="1" customWidth="1"/>
    <col min="10757" max="10757" width="12.140625" style="1" customWidth="1"/>
    <col min="10758" max="10758" width="15.7109375" style="1" customWidth="1"/>
    <col min="10759" max="10759" width="18.28515625" style="1" customWidth="1"/>
    <col min="10760" max="10760" width="12.140625" style="1" customWidth="1"/>
    <col min="10761" max="10761" width="13.85546875" style="1" customWidth="1"/>
    <col min="10762" max="10762" width="16" style="1" customWidth="1"/>
    <col min="10763" max="10765" width="20.28515625" style="1" customWidth="1"/>
    <col min="10766" max="10766" width="24.28515625" style="1" customWidth="1"/>
    <col min="10767" max="10767" width="27.28515625" style="1" customWidth="1"/>
    <col min="10768" max="10768" width="20" style="1" customWidth="1"/>
    <col min="10769" max="11002" width="11.42578125" style="1"/>
    <col min="11003" max="11003" width="35.85546875" style="1" customWidth="1"/>
    <col min="11004" max="11004" width="13.85546875" style="1" bestFit="1" customWidth="1"/>
    <col min="11005" max="11005" width="14.28515625" style="1" customWidth="1"/>
    <col min="11006" max="11006" width="18.5703125" style="1" customWidth="1"/>
    <col min="11007" max="11007" width="17.42578125" style="1" customWidth="1"/>
    <col min="11008" max="11008" width="18.7109375" style="1" customWidth="1"/>
    <col min="11009" max="11009" width="19.5703125" style="1" customWidth="1"/>
    <col min="11010" max="11010" width="16.42578125" style="1" customWidth="1"/>
    <col min="11011" max="11011" width="20.5703125" style="1" customWidth="1"/>
    <col min="11012" max="11012" width="17.42578125" style="1" customWidth="1"/>
    <col min="11013" max="11013" width="12.140625" style="1" customWidth="1"/>
    <col min="11014" max="11014" width="15.7109375" style="1" customWidth="1"/>
    <col min="11015" max="11015" width="18.28515625" style="1" customWidth="1"/>
    <col min="11016" max="11016" width="12.140625" style="1" customWidth="1"/>
    <col min="11017" max="11017" width="13.85546875" style="1" customWidth="1"/>
    <col min="11018" max="11018" width="16" style="1" customWidth="1"/>
    <col min="11019" max="11021" width="20.28515625" style="1" customWidth="1"/>
    <col min="11022" max="11022" width="24.28515625" style="1" customWidth="1"/>
    <col min="11023" max="11023" width="27.28515625" style="1" customWidth="1"/>
    <col min="11024" max="11024" width="20" style="1" customWidth="1"/>
    <col min="11025" max="11258" width="11.42578125" style="1"/>
    <col min="11259" max="11259" width="35.85546875" style="1" customWidth="1"/>
    <col min="11260" max="11260" width="13.85546875" style="1" bestFit="1" customWidth="1"/>
    <col min="11261" max="11261" width="14.28515625" style="1" customWidth="1"/>
    <col min="11262" max="11262" width="18.5703125" style="1" customWidth="1"/>
    <col min="11263" max="11263" width="17.42578125" style="1" customWidth="1"/>
    <col min="11264" max="11264" width="18.7109375" style="1" customWidth="1"/>
    <col min="11265" max="11265" width="19.5703125" style="1" customWidth="1"/>
    <col min="11266" max="11266" width="16.42578125" style="1" customWidth="1"/>
    <col min="11267" max="11267" width="20.5703125" style="1" customWidth="1"/>
    <col min="11268" max="11268" width="17.42578125" style="1" customWidth="1"/>
    <col min="11269" max="11269" width="12.140625" style="1" customWidth="1"/>
    <col min="11270" max="11270" width="15.7109375" style="1" customWidth="1"/>
    <col min="11271" max="11271" width="18.28515625" style="1" customWidth="1"/>
    <col min="11272" max="11272" width="12.140625" style="1" customWidth="1"/>
    <col min="11273" max="11273" width="13.85546875" style="1" customWidth="1"/>
    <col min="11274" max="11274" width="16" style="1" customWidth="1"/>
    <col min="11275" max="11277" width="20.28515625" style="1" customWidth="1"/>
    <col min="11278" max="11278" width="24.28515625" style="1" customWidth="1"/>
    <col min="11279" max="11279" width="27.28515625" style="1" customWidth="1"/>
    <col min="11280" max="11280" width="20" style="1" customWidth="1"/>
    <col min="11281" max="11514" width="11.42578125" style="1"/>
    <col min="11515" max="11515" width="35.85546875" style="1" customWidth="1"/>
    <col min="11516" max="11516" width="13.85546875" style="1" bestFit="1" customWidth="1"/>
    <col min="11517" max="11517" width="14.28515625" style="1" customWidth="1"/>
    <col min="11518" max="11518" width="18.5703125" style="1" customWidth="1"/>
    <col min="11519" max="11519" width="17.42578125" style="1" customWidth="1"/>
    <col min="11520" max="11520" width="18.7109375" style="1" customWidth="1"/>
    <col min="11521" max="11521" width="19.5703125" style="1" customWidth="1"/>
    <col min="11522" max="11522" width="16.42578125" style="1" customWidth="1"/>
    <col min="11523" max="11523" width="20.5703125" style="1" customWidth="1"/>
    <col min="11524" max="11524" width="17.42578125" style="1" customWidth="1"/>
    <col min="11525" max="11525" width="12.140625" style="1" customWidth="1"/>
    <col min="11526" max="11526" width="15.7109375" style="1" customWidth="1"/>
    <col min="11527" max="11527" width="18.28515625" style="1" customWidth="1"/>
    <col min="11528" max="11528" width="12.140625" style="1" customWidth="1"/>
    <col min="11529" max="11529" width="13.85546875" style="1" customWidth="1"/>
    <col min="11530" max="11530" width="16" style="1" customWidth="1"/>
    <col min="11531" max="11533" width="20.28515625" style="1" customWidth="1"/>
    <col min="11534" max="11534" width="24.28515625" style="1" customWidth="1"/>
    <col min="11535" max="11535" width="27.28515625" style="1" customWidth="1"/>
    <col min="11536" max="11536" width="20" style="1" customWidth="1"/>
    <col min="11537" max="11770" width="11.42578125" style="1"/>
    <col min="11771" max="11771" width="35.85546875" style="1" customWidth="1"/>
    <col min="11772" max="11772" width="13.85546875" style="1" bestFit="1" customWidth="1"/>
    <col min="11773" max="11773" width="14.28515625" style="1" customWidth="1"/>
    <col min="11774" max="11774" width="18.5703125" style="1" customWidth="1"/>
    <col min="11775" max="11775" width="17.42578125" style="1" customWidth="1"/>
    <col min="11776" max="11776" width="18.7109375" style="1" customWidth="1"/>
    <col min="11777" max="11777" width="19.5703125" style="1" customWidth="1"/>
    <col min="11778" max="11778" width="16.42578125" style="1" customWidth="1"/>
    <col min="11779" max="11779" width="20.5703125" style="1" customWidth="1"/>
    <col min="11780" max="11780" width="17.42578125" style="1" customWidth="1"/>
    <col min="11781" max="11781" width="12.140625" style="1" customWidth="1"/>
    <col min="11782" max="11782" width="15.7109375" style="1" customWidth="1"/>
    <col min="11783" max="11783" width="18.28515625" style="1" customWidth="1"/>
    <col min="11784" max="11784" width="12.140625" style="1" customWidth="1"/>
    <col min="11785" max="11785" width="13.85546875" style="1" customWidth="1"/>
    <col min="11786" max="11786" width="16" style="1" customWidth="1"/>
    <col min="11787" max="11789" width="20.28515625" style="1" customWidth="1"/>
    <col min="11790" max="11790" width="24.28515625" style="1" customWidth="1"/>
    <col min="11791" max="11791" width="27.28515625" style="1" customWidth="1"/>
    <col min="11792" max="11792" width="20" style="1" customWidth="1"/>
    <col min="11793" max="12026" width="11.42578125" style="1"/>
    <col min="12027" max="12027" width="35.85546875" style="1" customWidth="1"/>
    <col min="12028" max="12028" width="13.85546875" style="1" bestFit="1" customWidth="1"/>
    <col min="12029" max="12029" width="14.28515625" style="1" customWidth="1"/>
    <col min="12030" max="12030" width="18.5703125" style="1" customWidth="1"/>
    <col min="12031" max="12031" width="17.42578125" style="1" customWidth="1"/>
    <col min="12032" max="12032" width="18.7109375" style="1" customWidth="1"/>
    <col min="12033" max="12033" width="19.5703125" style="1" customWidth="1"/>
    <col min="12034" max="12034" width="16.42578125" style="1" customWidth="1"/>
    <col min="12035" max="12035" width="20.5703125" style="1" customWidth="1"/>
    <col min="12036" max="12036" width="17.42578125" style="1" customWidth="1"/>
    <col min="12037" max="12037" width="12.140625" style="1" customWidth="1"/>
    <col min="12038" max="12038" width="15.7109375" style="1" customWidth="1"/>
    <col min="12039" max="12039" width="18.28515625" style="1" customWidth="1"/>
    <col min="12040" max="12040" width="12.140625" style="1" customWidth="1"/>
    <col min="12041" max="12041" width="13.85546875" style="1" customWidth="1"/>
    <col min="12042" max="12042" width="16" style="1" customWidth="1"/>
    <col min="12043" max="12045" width="20.28515625" style="1" customWidth="1"/>
    <col min="12046" max="12046" width="24.28515625" style="1" customWidth="1"/>
    <col min="12047" max="12047" width="27.28515625" style="1" customWidth="1"/>
    <col min="12048" max="12048" width="20" style="1" customWidth="1"/>
    <col min="12049" max="12282" width="11.42578125" style="1"/>
    <col min="12283" max="12283" width="35.85546875" style="1" customWidth="1"/>
    <col min="12284" max="12284" width="13.85546875" style="1" bestFit="1" customWidth="1"/>
    <col min="12285" max="12285" width="14.28515625" style="1" customWidth="1"/>
    <col min="12286" max="12286" width="18.5703125" style="1" customWidth="1"/>
    <col min="12287" max="12287" width="17.42578125" style="1" customWidth="1"/>
    <col min="12288" max="12288" width="18.7109375" style="1" customWidth="1"/>
    <col min="12289" max="12289" width="19.5703125" style="1" customWidth="1"/>
    <col min="12290" max="12290" width="16.42578125" style="1" customWidth="1"/>
    <col min="12291" max="12291" width="20.5703125" style="1" customWidth="1"/>
    <col min="12292" max="12292" width="17.42578125" style="1" customWidth="1"/>
    <col min="12293" max="12293" width="12.140625" style="1" customWidth="1"/>
    <col min="12294" max="12294" width="15.7109375" style="1" customWidth="1"/>
    <col min="12295" max="12295" width="18.28515625" style="1" customWidth="1"/>
    <col min="12296" max="12296" width="12.140625" style="1" customWidth="1"/>
    <col min="12297" max="12297" width="13.85546875" style="1" customWidth="1"/>
    <col min="12298" max="12298" width="16" style="1" customWidth="1"/>
    <col min="12299" max="12301" width="20.28515625" style="1" customWidth="1"/>
    <col min="12302" max="12302" width="24.28515625" style="1" customWidth="1"/>
    <col min="12303" max="12303" width="27.28515625" style="1" customWidth="1"/>
    <col min="12304" max="12304" width="20" style="1" customWidth="1"/>
    <col min="12305" max="12538" width="11.42578125" style="1"/>
    <col min="12539" max="12539" width="35.85546875" style="1" customWidth="1"/>
    <col min="12540" max="12540" width="13.85546875" style="1" bestFit="1" customWidth="1"/>
    <col min="12541" max="12541" width="14.28515625" style="1" customWidth="1"/>
    <col min="12542" max="12542" width="18.5703125" style="1" customWidth="1"/>
    <col min="12543" max="12543" width="17.42578125" style="1" customWidth="1"/>
    <col min="12544" max="12544" width="18.7109375" style="1" customWidth="1"/>
    <col min="12545" max="12545" width="19.5703125" style="1" customWidth="1"/>
    <col min="12546" max="12546" width="16.42578125" style="1" customWidth="1"/>
    <col min="12547" max="12547" width="20.5703125" style="1" customWidth="1"/>
    <col min="12548" max="12548" width="17.42578125" style="1" customWidth="1"/>
    <col min="12549" max="12549" width="12.140625" style="1" customWidth="1"/>
    <col min="12550" max="12550" width="15.7109375" style="1" customWidth="1"/>
    <col min="12551" max="12551" width="18.28515625" style="1" customWidth="1"/>
    <col min="12552" max="12552" width="12.140625" style="1" customWidth="1"/>
    <col min="12553" max="12553" width="13.85546875" style="1" customWidth="1"/>
    <col min="12554" max="12554" width="16" style="1" customWidth="1"/>
    <col min="12555" max="12557" width="20.28515625" style="1" customWidth="1"/>
    <col min="12558" max="12558" width="24.28515625" style="1" customWidth="1"/>
    <col min="12559" max="12559" width="27.28515625" style="1" customWidth="1"/>
    <col min="12560" max="12560" width="20" style="1" customWidth="1"/>
    <col min="12561" max="12794" width="11.42578125" style="1"/>
    <col min="12795" max="12795" width="35.85546875" style="1" customWidth="1"/>
    <col min="12796" max="12796" width="13.85546875" style="1" bestFit="1" customWidth="1"/>
    <col min="12797" max="12797" width="14.28515625" style="1" customWidth="1"/>
    <col min="12798" max="12798" width="18.5703125" style="1" customWidth="1"/>
    <col min="12799" max="12799" width="17.42578125" style="1" customWidth="1"/>
    <col min="12800" max="12800" width="18.7109375" style="1" customWidth="1"/>
    <col min="12801" max="12801" width="19.5703125" style="1" customWidth="1"/>
    <col min="12802" max="12802" width="16.42578125" style="1" customWidth="1"/>
    <col min="12803" max="12803" width="20.5703125" style="1" customWidth="1"/>
    <col min="12804" max="12804" width="17.42578125" style="1" customWidth="1"/>
    <col min="12805" max="12805" width="12.140625" style="1" customWidth="1"/>
    <col min="12806" max="12806" width="15.7109375" style="1" customWidth="1"/>
    <col min="12807" max="12807" width="18.28515625" style="1" customWidth="1"/>
    <col min="12808" max="12808" width="12.140625" style="1" customWidth="1"/>
    <col min="12809" max="12809" width="13.85546875" style="1" customWidth="1"/>
    <col min="12810" max="12810" width="16" style="1" customWidth="1"/>
    <col min="12811" max="12813" width="20.28515625" style="1" customWidth="1"/>
    <col min="12814" max="12814" width="24.28515625" style="1" customWidth="1"/>
    <col min="12815" max="12815" width="27.28515625" style="1" customWidth="1"/>
    <col min="12816" max="12816" width="20" style="1" customWidth="1"/>
    <col min="12817" max="13050" width="11.42578125" style="1"/>
    <col min="13051" max="13051" width="35.85546875" style="1" customWidth="1"/>
    <col min="13052" max="13052" width="13.85546875" style="1" bestFit="1" customWidth="1"/>
    <col min="13053" max="13053" width="14.28515625" style="1" customWidth="1"/>
    <col min="13054" max="13054" width="18.5703125" style="1" customWidth="1"/>
    <col min="13055" max="13055" width="17.42578125" style="1" customWidth="1"/>
    <col min="13056" max="13056" width="18.7109375" style="1" customWidth="1"/>
    <col min="13057" max="13057" width="19.5703125" style="1" customWidth="1"/>
    <col min="13058" max="13058" width="16.42578125" style="1" customWidth="1"/>
    <col min="13059" max="13059" width="20.5703125" style="1" customWidth="1"/>
    <col min="13060" max="13060" width="17.42578125" style="1" customWidth="1"/>
    <col min="13061" max="13061" width="12.140625" style="1" customWidth="1"/>
    <col min="13062" max="13062" width="15.7109375" style="1" customWidth="1"/>
    <col min="13063" max="13063" width="18.28515625" style="1" customWidth="1"/>
    <col min="13064" max="13064" width="12.140625" style="1" customWidth="1"/>
    <col min="13065" max="13065" width="13.85546875" style="1" customWidth="1"/>
    <col min="13066" max="13066" width="16" style="1" customWidth="1"/>
    <col min="13067" max="13069" width="20.28515625" style="1" customWidth="1"/>
    <col min="13070" max="13070" width="24.28515625" style="1" customWidth="1"/>
    <col min="13071" max="13071" width="27.28515625" style="1" customWidth="1"/>
    <col min="13072" max="13072" width="20" style="1" customWidth="1"/>
    <col min="13073" max="13306" width="11.42578125" style="1"/>
    <col min="13307" max="13307" width="35.85546875" style="1" customWidth="1"/>
    <col min="13308" max="13308" width="13.85546875" style="1" bestFit="1" customWidth="1"/>
    <col min="13309" max="13309" width="14.28515625" style="1" customWidth="1"/>
    <col min="13310" max="13310" width="18.5703125" style="1" customWidth="1"/>
    <col min="13311" max="13311" width="17.42578125" style="1" customWidth="1"/>
    <col min="13312" max="13312" width="18.7109375" style="1" customWidth="1"/>
    <col min="13313" max="13313" width="19.5703125" style="1" customWidth="1"/>
    <col min="13314" max="13314" width="16.42578125" style="1" customWidth="1"/>
    <col min="13315" max="13315" width="20.5703125" style="1" customWidth="1"/>
    <col min="13316" max="13316" width="17.42578125" style="1" customWidth="1"/>
    <col min="13317" max="13317" width="12.140625" style="1" customWidth="1"/>
    <col min="13318" max="13318" width="15.7109375" style="1" customWidth="1"/>
    <col min="13319" max="13319" width="18.28515625" style="1" customWidth="1"/>
    <col min="13320" max="13320" width="12.140625" style="1" customWidth="1"/>
    <col min="13321" max="13321" width="13.85546875" style="1" customWidth="1"/>
    <col min="13322" max="13322" width="16" style="1" customWidth="1"/>
    <col min="13323" max="13325" width="20.28515625" style="1" customWidth="1"/>
    <col min="13326" max="13326" width="24.28515625" style="1" customWidth="1"/>
    <col min="13327" max="13327" width="27.28515625" style="1" customWidth="1"/>
    <col min="13328" max="13328" width="20" style="1" customWidth="1"/>
    <col min="13329" max="13562" width="11.42578125" style="1"/>
    <col min="13563" max="13563" width="35.85546875" style="1" customWidth="1"/>
    <col min="13564" max="13564" width="13.85546875" style="1" bestFit="1" customWidth="1"/>
    <col min="13565" max="13565" width="14.28515625" style="1" customWidth="1"/>
    <col min="13566" max="13566" width="18.5703125" style="1" customWidth="1"/>
    <col min="13567" max="13567" width="17.42578125" style="1" customWidth="1"/>
    <col min="13568" max="13568" width="18.7109375" style="1" customWidth="1"/>
    <col min="13569" max="13569" width="19.5703125" style="1" customWidth="1"/>
    <col min="13570" max="13570" width="16.42578125" style="1" customWidth="1"/>
    <col min="13571" max="13571" width="20.5703125" style="1" customWidth="1"/>
    <col min="13572" max="13572" width="17.42578125" style="1" customWidth="1"/>
    <col min="13573" max="13573" width="12.140625" style="1" customWidth="1"/>
    <col min="13574" max="13574" width="15.7109375" style="1" customWidth="1"/>
    <col min="13575" max="13575" width="18.28515625" style="1" customWidth="1"/>
    <col min="13576" max="13576" width="12.140625" style="1" customWidth="1"/>
    <col min="13577" max="13577" width="13.85546875" style="1" customWidth="1"/>
    <col min="13578" max="13578" width="16" style="1" customWidth="1"/>
    <col min="13579" max="13581" width="20.28515625" style="1" customWidth="1"/>
    <col min="13582" max="13582" width="24.28515625" style="1" customWidth="1"/>
    <col min="13583" max="13583" width="27.28515625" style="1" customWidth="1"/>
    <col min="13584" max="13584" width="20" style="1" customWidth="1"/>
    <col min="13585" max="13818" width="11.42578125" style="1"/>
    <col min="13819" max="13819" width="35.85546875" style="1" customWidth="1"/>
    <col min="13820" max="13820" width="13.85546875" style="1" bestFit="1" customWidth="1"/>
    <col min="13821" max="13821" width="14.28515625" style="1" customWidth="1"/>
    <col min="13822" max="13822" width="18.5703125" style="1" customWidth="1"/>
    <col min="13823" max="13823" width="17.42578125" style="1" customWidth="1"/>
    <col min="13824" max="13824" width="18.7109375" style="1" customWidth="1"/>
    <col min="13825" max="13825" width="19.5703125" style="1" customWidth="1"/>
    <col min="13826" max="13826" width="16.42578125" style="1" customWidth="1"/>
    <col min="13827" max="13827" width="20.5703125" style="1" customWidth="1"/>
    <col min="13828" max="13828" width="17.42578125" style="1" customWidth="1"/>
    <col min="13829" max="13829" width="12.140625" style="1" customWidth="1"/>
    <col min="13830" max="13830" width="15.7109375" style="1" customWidth="1"/>
    <col min="13831" max="13831" width="18.28515625" style="1" customWidth="1"/>
    <col min="13832" max="13832" width="12.140625" style="1" customWidth="1"/>
    <col min="13833" max="13833" width="13.85546875" style="1" customWidth="1"/>
    <col min="13834" max="13834" width="16" style="1" customWidth="1"/>
    <col min="13835" max="13837" width="20.28515625" style="1" customWidth="1"/>
    <col min="13838" max="13838" width="24.28515625" style="1" customWidth="1"/>
    <col min="13839" max="13839" width="27.28515625" style="1" customWidth="1"/>
    <col min="13840" max="13840" width="20" style="1" customWidth="1"/>
    <col min="13841" max="14074" width="11.42578125" style="1"/>
    <col min="14075" max="14075" width="35.85546875" style="1" customWidth="1"/>
    <col min="14076" max="14076" width="13.85546875" style="1" bestFit="1" customWidth="1"/>
    <col min="14077" max="14077" width="14.28515625" style="1" customWidth="1"/>
    <col min="14078" max="14078" width="18.5703125" style="1" customWidth="1"/>
    <col min="14079" max="14079" width="17.42578125" style="1" customWidth="1"/>
    <col min="14080" max="14080" width="18.7109375" style="1" customWidth="1"/>
    <col min="14081" max="14081" width="19.5703125" style="1" customWidth="1"/>
    <col min="14082" max="14082" width="16.42578125" style="1" customWidth="1"/>
    <col min="14083" max="14083" width="20.5703125" style="1" customWidth="1"/>
    <col min="14084" max="14084" width="17.42578125" style="1" customWidth="1"/>
    <col min="14085" max="14085" width="12.140625" style="1" customWidth="1"/>
    <col min="14086" max="14086" width="15.7109375" style="1" customWidth="1"/>
    <col min="14087" max="14087" width="18.28515625" style="1" customWidth="1"/>
    <col min="14088" max="14088" width="12.140625" style="1" customWidth="1"/>
    <col min="14089" max="14089" width="13.85546875" style="1" customWidth="1"/>
    <col min="14090" max="14090" width="16" style="1" customWidth="1"/>
    <col min="14091" max="14093" width="20.28515625" style="1" customWidth="1"/>
    <col min="14094" max="14094" width="24.28515625" style="1" customWidth="1"/>
    <col min="14095" max="14095" width="27.28515625" style="1" customWidth="1"/>
    <col min="14096" max="14096" width="20" style="1" customWidth="1"/>
    <col min="14097" max="14330" width="11.42578125" style="1"/>
    <col min="14331" max="14331" width="35.85546875" style="1" customWidth="1"/>
    <col min="14332" max="14332" width="13.85546875" style="1" bestFit="1" customWidth="1"/>
    <col min="14333" max="14333" width="14.28515625" style="1" customWidth="1"/>
    <col min="14334" max="14334" width="18.5703125" style="1" customWidth="1"/>
    <col min="14335" max="14335" width="17.42578125" style="1" customWidth="1"/>
    <col min="14336" max="14336" width="18.7109375" style="1" customWidth="1"/>
    <col min="14337" max="14337" width="19.5703125" style="1" customWidth="1"/>
    <col min="14338" max="14338" width="16.42578125" style="1" customWidth="1"/>
    <col min="14339" max="14339" width="20.5703125" style="1" customWidth="1"/>
    <col min="14340" max="14340" width="17.42578125" style="1" customWidth="1"/>
    <col min="14341" max="14341" width="12.140625" style="1" customWidth="1"/>
    <col min="14342" max="14342" width="15.7109375" style="1" customWidth="1"/>
    <col min="14343" max="14343" width="18.28515625" style="1" customWidth="1"/>
    <col min="14344" max="14344" width="12.140625" style="1" customWidth="1"/>
    <col min="14345" max="14345" width="13.85546875" style="1" customWidth="1"/>
    <col min="14346" max="14346" width="16" style="1" customWidth="1"/>
    <col min="14347" max="14349" width="20.28515625" style="1" customWidth="1"/>
    <col min="14350" max="14350" width="24.28515625" style="1" customWidth="1"/>
    <col min="14351" max="14351" width="27.28515625" style="1" customWidth="1"/>
    <col min="14352" max="14352" width="20" style="1" customWidth="1"/>
    <col min="14353" max="14586" width="11.42578125" style="1"/>
    <col min="14587" max="14587" width="35.85546875" style="1" customWidth="1"/>
    <col min="14588" max="14588" width="13.85546875" style="1" bestFit="1" customWidth="1"/>
    <col min="14589" max="14589" width="14.28515625" style="1" customWidth="1"/>
    <col min="14590" max="14590" width="18.5703125" style="1" customWidth="1"/>
    <col min="14591" max="14591" width="17.42578125" style="1" customWidth="1"/>
    <col min="14592" max="14592" width="18.7109375" style="1" customWidth="1"/>
    <col min="14593" max="14593" width="19.5703125" style="1" customWidth="1"/>
    <col min="14594" max="14594" width="16.42578125" style="1" customWidth="1"/>
    <col min="14595" max="14595" width="20.5703125" style="1" customWidth="1"/>
    <col min="14596" max="14596" width="17.42578125" style="1" customWidth="1"/>
    <col min="14597" max="14597" width="12.140625" style="1" customWidth="1"/>
    <col min="14598" max="14598" width="15.7109375" style="1" customWidth="1"/>
    <col min="14599" max="14599" width="18.28515625" style="1" customWidth="1"/>
    <col min="14600" max="14600" width="12.140625" style="1" customWidth="1"/>
    <col min="14601" max="14601" width="13.85546875" style="1" customWidth="1"/>
    <col min="14602" max="14602" width="16" style="1" customWidth="1"/>
    <col min="14603" max="14605" width="20.28515625" style="1" customWidth="1"/>
    <col min="14606" max="14606" width="24.28515625" style="1" customWidth="1"/>
    <col min="14607" max="14607" width="27.28515625" style="1" customWidth="1"/>
    <col min="14608" max="14608" width="20" style="1" customWidth="1"/>
    <col min="14609" max="14842" width="11.42578125" style="1"/>
    <col min="14843" max="14843" width="35.85546875" style="1" customWidth="1"/>
    <col min="14844" max="14844" width="13.85546875" style="1" bestFit="1" customWidth="1"/>
    <col min="14845" max="14845" width="14.28515625" style="1" customWidth="1"/>
    <col min="14846" max="14846" width="18.5703125" style="1" customWidth="1"/>
    <col min="14847" max="14847" width="17.42578125" style="1" customWidth="1"/>
    <col min="14848" max="14848" width="18.7109375" style="1" customWidth="1"/>
    <col min="14849" max="14849" width="19.5703125" style="1" customWidth="1"/>
    <col min="14850" max="14850" width="16.42578125" style="1" customWidth="1"/>
    <col min="14851" max="14851" width="20.5703125" style="1" customWidth="1"/>
    <col min="14852" max="14852" width="17.42578125" style="1" customWidth="1"/>
    <col min="14853" max="14853" width="12.140625" style="1" customWidth="1"/>
    <col min="14854" max="14854" width="15.7109375" style="1" customWidth="1"/>
    <col min="14855" max="14855" width="18.28515625" style="1" customWidth="1"/>
    <col min="14856" max="14856" width="12.140625" style="1" customWidth="1"/>
    <col min="14857" max="14857" width="13.85546875" style="1" customWidth="1"/>
    <col min="14858" max="14858" width="16" style="1" customWidth="1"/>
    <col min="14859" max="14861" width="20.28515625" style="1" customWidth="1"/>
    <col min="14862" max="14862" width="24.28515625" style="1" customWidth="1"/>
    <col min="14863" max="14863" width="27.28515625" style="1" customWidth="1"/>
    <col min="14864" max="14864" width="20" style="1" customWidth="1"/>
    <col min="14865" max="15098" width="11.42578125" style="1"/>
    <col min="15099" max="15099" width="35.85546875" style="1" customWidth="1"/>
    <col min="15100" max="15100" width="13.85546875" style="1" bestFit="1" customWidth="1"/>
    <col min="15101" max="15101" width="14.28515625" style="1" customWidth="1"/>
    <col min="15102" max="15102" width="18.5703125" style="1" customWidth="1"/>
    <col min="15103" max="15103" width="17.42578125" style="1" customWidth="1"/>
    <col min="15104" max="15104" width="18.7109375" style="1" customWidth="1"/>
    <col min="15105" max="15105" width="19.5703125" style="1" customWidth="1"/>
    <col min="15106" max="15106" width="16.42578125" style="1" customWidth="1"/>
    <col min="15107" max="15107" width="20.5703125" style="1" customWidth="1"/>
    <col min="15108" max="15108" width="17.42578125" style="1" customWidth="1"/>
    <col min="15109" max="15109" width="12.140625" style="1" customWidth="1"/>
    <col min="15110" max="15110" width="15.7109375" style="1" customWidth="1"/>
    <col min="15111" max="15111" width="18.28515625" style="1" customWidth="1"/>
    <col min="15112" max="15112" width="12.140625" style="1" customWidth="1"/>
    <col min="15113" max="15113" width="13.85546875" style="1" customWidth="1"/>
    <col min="15114" max="15114" width="16" style="1" customWidth="1"/>
    <col min="15115" max="15117" width="20.28515625" style="1" customWidth="1"/>
    <col min="15118" max="15118" width="24.28515625" style="1" customWidth="1"/>
    <col min="15119" max="15119" width="27.28515625" style="1" customWidth="1"/>
    <col min="15120" max="15120" width="20" style="1" customWidth="1"/>
    <col min="15121" max="15354" width="11.42578125" style="1"/>
    <col min="15355" max="15355" width="35.85546875" style="1" customWidth="1"/>
    <col min="15356" max="15356" width="13.85546875" style="1" bestFit="1" customWidth="1"/>
    <col min="15357" max="15357" width="14.28515625" style="1" customWidth="1"/>
    <col min="15358" max="15358" width="18.5703125" style="1" customWidth="1"/>
    <col min="15359" max="15359" width="17.42578125" style="1" customWidth="1"/>
    <col min="15360" max="15360" width="18.7109375" style="1" customWidth="1"/>
    <col min="15361" max="15361" width="19.5703125" style="1" customWidth="1"/>
    <col min="15362" max="15362" width="16.42578125" style="1" customWidth="1"/>
    <col min="15363" max="15363" width="20.5703125" style="1" customWidth="1"/>
    <col min="15364" max="15364" width="17.42578125" style="1" customWidth="1"/>
    <col min="15365" max="15365" width="12.140625" style="1" customWidth="1"/>
    <col min="15366" max="15366" width="15.7109375" style="1" customWidth="1"/>
    <col min="15367" max="15367" width="18.28515625" style="1" customWidth="1"/>
    <col min="15368" max="15368" width="12.140625" style="1" customWidth="1"/>
    <col min="15369" max="15369" width="13.85546875" style="1" customWidth="1"/>
    <col min="15370" max="15370" width="16" style="1" customWidth="1"/>
    <col min="15371" max="15373" width="20.28515625" style="1" customWidth="1"/>
    <col min="15374" max="15374" width="24.28515625" style="1" customWidth="1"/>
    <col min="15375" max="15375" width="27.28515625" style="1" customWidth="1"/>
    <col min="15376" max="15376" width="20" style="1" customWidth="1"/>
    <col min="15377" max="15610" width="11.42578125" style="1"/>
    <col min="15611" max="15611" width="35.85546875" style="1" customWidth="1"/>
    <col min="15612" max="15612" width="13.85546875" style="1" bestFit="1" customWidth="1"/>
    <col min="15613" max="15613" width="14.28515625" style="1" customWidth="1"/>
    <col min="15614" max="15614" width="18.5703125" style="1" customWidth="1"/>
    <col min="15615" max="15615" width="17.42578125" style="1" customWidth="1"/>
    <col min="15616" max="15616" width="18.7109375" style="1" customWidth="1"/>
    <col min="15617" max="15617" width="19.5703125" style="1" customWidth="1"/>
    <col min="15618" max="15618" width="16.42578125" style="1" customWidth="1"/>
    <col min="15619" max="15619" width="20.5703125" style="1" customWidth="1"/>
    <col min="15620" max="15620" width="17.42578125" style="1" customWidth="1"/>
    <col min="15621" max="15621" width="12.140625" style="1" customWidth="1"/>
    <col min="15622" max="15622" width="15.7109375" style="1" customWidth="1"/>
    <col min="15623" max="15623" width="18.28515625" style="1" customWidth="1"/>
    <col min="15624" max="15624" width="12.140625" style="1" customWidth="1"/>
    <col min="15625" max="15625" width="13.85546875" style="1" customWidth="1"/>
    <col min="15626" max="15626" width="16" style="1" customWidth="1"/>
    <col min="15627" max="15629" width="20.28515625" style="1" customWidth="1"/>
    <col min="15630" max="15630" width="24.28515625" style="1" customWidth="1"/>
    <col min="15631" max="15631" width="27.28515625" style="1" customWidth="1"/>
    <col min="15632" max="15632" width="20" style="1" customWidth="1"/>
    <col min="15633" max="15866" width="11.42578125" style="1"/>
    <col min="15867" max="15867" width="35.85546875" style="1" customWidth="1"/>
    <col min="15868" max="15868" width="13.85546875" style="1" bestFit="1" customWidth="1"/>
    <col min="15869" max="15869" width="14.28515625" style="1" customWidth="1"/>
    <col min="15870" max="15870" width="18.5703125" style="1" customWidth="1"/>
    <col min="15871" max="15871" width="17.42578125" style="1" customWidth="1"/>
    <col min="15872" max="15872" width="18.7109375" style="1" customWidth="1"/>
    <col min="15873" max="15873" width="19.5703125" style="1" customWidth="1"/>
    <col min="15874" max="15874" width="16.42578125" style="1" customWidth="1"/>
    <col min="15875" max="15875" width="20.5703125" style="1" customWidth="1"/>
    <col min="15876" max="15876" width="17.42578125" style="1" customWidth="1"/>
    <col min="15877" max="15877" width="12.140625" style="1" customWidth="1"/>
    <col min="15878" max="15878" width="15.7109375" style="1" customWidth="1"/>
    <col min="15879" max="15879" width="18.28515625" style="1" customWidth="1"/>
    <col min="15880" max="15880" width="12.140625" style="1" customWidth="1"/>
    <col min="15881" max="15881" width="13.85546875" style="1" customWidth="1"/>
    <col min="15882" max="15882" width="16" style="1" customWidth="1"/>
    <col min="15883" max="15885" width="20.28515625" style="1" customWidth="1"/>
    <col min="15886" max="15886" width="24.28515625" style="1" customWidth="1"/>
    <col min="15887" max="15887" width="27.28515625" style="1" customWidth="1"/>
    <col min="15888" max="15888" width="20" style="1" customWidth="1"/>
    <col min="15889" max="16122" width="11.42578125" style="1"/>
    <col min="16123" max="16123" width="35.85546875" style="1" customWidth="1"/>
    <col min="16124" max="16124" width="13.85546875" style="1" bestFit="1" customWidth="1"/>
    <col min="16125" max="16125" width="14.28515625" style="1" customWidth="1"/>
    <col min="16126" max="16126" width="18.5703125" style="1" customWidth="1"/>
    <col min="16127" max="16127" width="17.42578125" style="1" customWidth="1"/>
    <col min="16128" max="16128" width="18.7109375" style="1" customWidth="1"/>
    <col min="16129" max="16129" width="19.5703125" style="1" customWidth="1"/>
    <col min="16130" max="16130" width="16.42578125" style="1" customWidth="1"/>
    <col min="16131" max="16131" width="20.5703125" style="1" customWidth="1"/>
    <col min="16132" max="16132" width="17.42578125" style="1" customWidth="1"/>
    <col min="16133" max="16133" width="12.140625" style="1" customWidth="1"/>
    <col min="16134" max="16134" width="15.7109375" style="1" customWidth="1"/>
    <col min="16135" max="16135" width="18.28515625" style="1" customWidth="1"/>
    <col min="16136" max="16136" width="12.140625" style="1" customWidth="1"/>
    <col min="16137" max="16137" width="13.85546875" style="1" customWidth="1"/>
    <col min="16138" max="16138" width="16" style="1" customWidth="1"/>
    <col min="16139" max="16141" width="20.28515625" style="1" customWidth="1"/>
    <col min="16142" max="16142" width="24.28515625" style="1" customWidth="1"/>
    <col min="16143" max="16143" width="27.28515625" style="1" customWidth="1"/>
    <col min="16144" max="16144" width="20" style="1" customWidth="1"/>
    <col min="16145" max="16384" width="11.42578125" style="1"/>
  </cols>
  <sheetData>
    <row r="1" spans="1:16" ht="15" customHeight="1">
      <c r="A1" s="414"/>
      <c r="B1" s="415" t="s">
        <v>233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6" t="s">
        <v>234</v>
      </c>
    </row>
    <row r="2" spans="1:16">
      <c r="A2" s="414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7"/>
    </row>
    <row r="3" spans="1:16">
      <c r="A3" s="414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2" t="s">
        <v>235</v>
      </c>
    </row>
    <row r="4" spans="1:16" ht="15" customHeight="1">
      <c r="A4" s="414"/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6" t="s">
        <v>236</v>
      </c>
    </row>
    <row r="5" spans="1:16" ht="18.75" customHeight="1">
      <c r="A5" s="414"/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7"/>
    </row>
    <row r="6" spans="1:16" s="120" customFormat="1" ht="21.75" customHeight="1">
      <c r="A6" s="418" t="s">
        <v>0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</row>
    <row r="7" spans="1:16" s="120" customFormat="1" ht="27" customHeight="1">
      <c r="A7" s="422" t="s">
        <v>1</v>
      </c>
      <c r="B7" s="422" t="s">
        <v>2</v>
      </c>
      <c r="C7" s="419" t="s">
        <v>3</v>
      </c>
      <c r="D7" s="419" t="s">
        <v>4</v>
      </c>
      <c r="E7" s="419" t="s">
        <v>5</v>
      </c>
      <c r="F7" s="419" t="s">
        <v>6</v>
      </c>
      <c r="G7" s="419"/>
      <c r="H7" s="419"/>
      <c r="I7" s="419"/>
      <c r="J7" s="419"/>
      <c r="K7" s="419"/>
      <c r="L7" s="419"/>
      <c r="M7" s="419"/>
    </row>
    <row r="8" spans="1:16" ht="32.25" customHeight="1">
      <c r="A8" s="422"/>
      <c r="B8" s="422"/>
      <c r="C8" s="419"/>
      <c r="D8" s="419"/>
      <c r="E8" s="419"/>
      <c r="F8" s="408" t="s">
        <v>7</v>
      </c>
      <c r="G8" s="408" t="s">
        <v>8</v>
      </c>
      <c r="H8" s="408" t="s">
        <v>9</v>
      </c>
      <c r="I8" s="408" t="s">
        <v>10</v>
      </c>
      <c r="J8" s="408" t="s">
        <v>11</v>
      </c>
      <c r="K8" s="408" t="s">
        <v>228</v>
      </c>
      <c r="L8" s="408"/>
      <c r="M8" s="408"/>
    </row>
    <row r="9" spans="1:16" ht="41.25" customHeight="1">
      <c r="A9" s="9" t="s">
        <v>12</v>
      </c>
      <c r="B9" s="3" t="s">
        <v>13</v>
      </c>
      <c r="C9" s="3">
        <v>14</v>
      </c>
      <c r="D9" s="519"/>
      <c r="E9" s="519"/>
      <c r="F9" s="3"/>
      <c r="G9" s="3"/>
      <c r="H9" s="3"/>
      <c r="I9" s="3"/>
      <c r="J9" s="3"/>
      <c r="K9" s="3"/>
      <c r="L9" s="3"/>
      <c r="M9" s="3"/>
    </row>
    <row r="10" spans="1:16" ht="29.25" customHeight="1">
      <c r="A10" s="6" t="s">
        <v>14</v>
      </c>
      <c r="B10" s="7" t="s">
        <v>15</v>
      </c>
      <c r="C10" s="114">
        <v>1</v>
      </c>
      <c r="D10" s="5">
        <v>0</v>
      </c>
      <c r="E10" s="5">
        <v>0</v>
      </c>
      <c r="F10" s="5"/>
      <c r="G10" s="5"/>
      <c r="H10" s="5"/>
      <c r="I10" s="5"/>
      <c r="J10" s="5"/>
      <c r="K10" s="5"/>
      <c r="L10" s="5"/>
      <c r="M10" s="5"/>
    </row>
    <row r="11" spans="1:16" ht="38.25">
      <c r="A11" s="9" t="s">
        <v>16</v>
      </c>
      <c r="B11" s="3" t="s">
        <v>13</v>
      </c>
      <c r="C11" s="4">
        <v>100</v>
      </c>
      <c r="D11" s="520"/>
      <c r="E11" s="520"/>
      <c r="F11" s="4"/>
      <c r="G11" s="4"/>
      <c r="H11" s="4"/>
      <c r="I11" s="4"/>
      <c r="J11" s="4"/>
      <c r="K11" s="4"/>
      <c r="L11" s="4"/>
      <c r="M11" s="4"/>
    </row>
    <row r="12" spans="1:16" ht="38.25">
      <c r="A12" s="6" t="s">
        <v>17</v>
      </c>
      <c r="B12" s="7" t="s">
        <v>18</v>
      </c>
      <c r="C12" s="218">
        <v>2</v>
      </c>
      <c r="D12" s="11">
        <v>0</v>
      </c>
      <c r="E12" s="5">
        <v>0</v>
      </c>
      <c r="F12" s="11"/>
      <c r="G12" s="11"/>
      <c r="H12" s="11"/>
      <c r="I12" s="11"/>
      <c r="J12" s="11"/>
      <c r="K12" s="11"/>
      <c r="L12" s="11"/>
      <c r="M12" s="11"/>
    </row>
    <row r="13" spans="1:16" ht="76.5">
      <c r="A13" s="2" t="s">
        <v>19</v>
      </c>
      <c r="B13" s="3" t="s">
        <v>13</v>
      </c>
      <c r="C13" s="3">
        <v>100</v>
      </c>
      <c r="D13" s="519"/>
      <c r="E13" s="519"/>
      <c r="F13" s="3"/>
      <c r="G13" s="3"/>
      <c r="H13" s="3"/>
      <c r="I13" s="3"/>
      <c r="J13" s="3"/>
      <c r="K13" s="3"/>
      <c r="L13" s="3"/>
      <c r="M13" s="3"/>
    </row>
    <row r="14" spans="1:16" ht="81.75" customHeight="1">
      <c r="A14" s="6" t="s">
        <v>20</v>
      </c>
      <c r="B14" s="7" t="s">
        <v>239</v>
      </c>
      <c r="C14" s="219">
        <v>3</v>
      </c>
      <c r="D14" s="5">
        <v>180000000</v>
      </c>
      <c r="E14" s="5">
        <v>180000000</v>
      </c>
      <c r="F14" s="5">
        <v>174000000</v>
      </c>
      <c r="G14" s="5">
        <v>6000000</v>
      </c>
      <c r="H14" s="5"/>
      <c r="I14" s="5"/>
      <c r="J14" s="5"/>
      <c r="K14" s="5"/>
      <c r="L14" s="5"/>
      <c r="M14" s="5"/>
    </row>
    <row r="15" spans="1:16" ht="38.25">
      <c r="A15" s="16" t="s">
        <v>22</v>
      </c>
      <c r="B15" s="17" t="s">
        <v>223</v>
      </c>
      <c r="C15" s="17">
        <v>1</v>
      </c>
      <c r="D15" s="17"/>
      <c r="E15" s="17" t="s">
        <v>256</v>
      </c>
      <c r="F15" s="17"/>
      <c r="G15" s="17"/>
      <c r="H15" s="17"/>
      <c r="I15" s="17" t="s">
        <v>256</v>
      </c>
      <c r="J15" s="17"/>
      <c r="K15" s="17"/>
      <c r="L15" s="17"/>
      <c r="M15" s="17"/>
      <c r="O15" s="10"/>
      <c r="P15" s="10"/>
    </row>
    <row r="16" spans="1:16" ht="33" customHeight="1">
      <c r="A16" s="103" t="s">
        <v>246</v>
      </c>
      <c r="B16" s="7" t="s">
        <v>21</v>
      </c>
      <c r="C16" s="7">
        <v>1</v>
      </c>
      <c r="D16" s="11">
        <v>250000000</v>
      </c>
      <c r="E16" s="5">
        <v>250000000</v>
      </c>
      <c r="F16" s="11">
        <v>250000000</v>
      </c>
      <c r="G16" s="11"/>
      <c r="H16" s="11"/>
      <c r="I16" s="11"/>
      <c r="J16" s="11"/>
      <c r="K16" s="11"/>
      <c r="L16" s="11"/>
      <c r="M16" s="11"/>
      <c r="P16" s="10"/>
    </row>
    <row r="17" spans="1:15" ht="24" customHeight="1">
      <c r="A17" s="16" t="s">
        <v>23</v>
      </c>
      <c r="B17" s="18" t="s">
        <v>24</v>
      </c>
      <c r="C17" s="19">
        <v>37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5" ht="31.5" customHeight="1">
      <c r="A18" s="110" t="s">
        <v>244</v>
      </c>
      <c r="B18" s="14" t="s">
        <v>21</v>
      </c>
      <c r="C18" s="14">
        <v>1</v>
      </c>
      <c r="D18" s="247">
        <f>+E18</f>
        <v>284333482</v>
      </c>
      <c r="E18" s="5">
        <f>+F18+G18</f>
        <v>284333482</v>
      </c>
      <c r="F18" s="11">
        <v>140333482</v>
      </c>
      <c r="G18" s="380">
        <v>144000000</v>
      </c>
      <c r="H18" s="249"/>
      <c r="I18" s="249"/>
      <c r="J18" s="249"/>
      <c r="K18" s="249"/>
      <c r="L18" s="13"/>
      <c r="M18" s="13"/>
    </row>
    <row r="19" spans="1:15" ht="28.5" customHeight="1">
      <c r="A19" s="30" t="s">
        <v>257</v>
      </c>
      <c r="B19" s="14" t="s">
        <v>21</v>
      </c>
      <c r="C19" s="14">
        <v>1</v>
      </c>
      <c r="D19" s="247">
        <v>150000000</v>
      </c>
      <c r="E19" s="5">
        <v>150000000</v>
      </c>
      <c r="F19" s="11">
        <v>150000000</v>
      </c>
      <c r="G19" s="248"/>
      <c r="H19" s="249"/>
      <c r="I19" s="249"/>
      <c r="J19" s="249"/>
      <c r="K19" s="249"/>
      <c r="L19" s="13"/>
      <c r="M19" s="13"/>
    </row>
    <row r="20" spans="1:15" ht="28.5" customHeight="1">
      <c r="A20" s="110" t="s">
        <v>248</v>
      </c>
      <c r="B20" s="14" t="s">
        <v>21</v>
      </c>
      <c r="C20" s="14">
        <v>1</v>
      </c>
      <c r="D20" s="334">
        <v>100000000</v>
      </c>
      <c r="E20" s="334">
        <v>100000000</v>
      </c>
      <c r="F20" s="11">
        <v>100000000</v>
      </c>
      <c r="G20" s="248"/>
      <c r="H20" s="249"/>
      <c r="I20" s="249"/>
      <c r="J20" s="249"/>
      <c r="K20" s="249"/>
      <c r="L20" s="13"/>
      <c r="M20" s="13"/>
    </row>
    <row r="21" spans="1:15" ht="35.25" customHeight="1">
      <c r="A21" s="314" t="s">
        <v>245</v>
      </c>
      <c r="B21" s="14" t="s">
        <v>21</v>
      </c>
      <c r="C21" s="14">
        <v>1</v>
      </c>
      <c r="D21" s="247">
        <v>250000000</v>
      </c>
      <c r="E21" s="5">
        <v>250000000</v>
      </c>
      <c r="F21" s="11">
        <v>250000000</v>
      </c>
      <c r="G21" s="248"/>
      <c r="H21" s="249"/>
      <c r="I21" s="249"/>
      <c r="J21" s="249"/>
      <c r="K21" s="249"/>
      <c r="L21" s="13"/>
      <c r="M21" s="13"/>
    </row>
    <row r="22" spans="1:15" ht="15">
      <c r="A22" s="280" t="s">
        <v>224</v>
      </c>
      <c r="B22" s="19" t="s">
        <v>225</v>
      </c>
      <c r="C22" s="19">
        <v>5</v>
      </c>
      <c r="D22" s="250">
        <v>250000000</v>
      </c>
      <c r="E22" s="251">
        <v>200000000</v>
      </c>
      <c r="F22" s="11">
        <v>200000000</v>
      </c>
      <c r="G22" s="249"/>
      <c r="H22" s="249"/>
      <c r="I22" s="249"/>
      <c r="J22" s="249"/>
      <c r="K22" s="249"/>
      <c r="L22" s="13"/>
      <c r="M22" s="305"/>
    </row>
    <row r="23" spans="1:15">
      <c r="A23" s="413" t="s">
        <v>25</v>
      </c>
      <c r="B23" s="413"/>
      <c r="C23" s="413"/>
      <c r="D23" s="413"/>
      <c r="E23" s="20">
        <f>SUM(E9:E22)</f>
        <v>1414333482</v>
      </c>
      <c r="F23" s="20">
        <f>SUM(F9:F22)</f>
        <v>1264333482</v>
      </c>
      <c r="G23" s="20">
        <f>SUM(G9:G22)</f>
        <v>150000000</v>
      </c>
      <c r="H23" s="20">
        <f>SUM(H9:H22)</f>
        <v>0</v>
      </c>
      <c r="I23" s="20">
        <f>SUM(I9:I22)</f>
        <v>0</v>
      </c>
      <c r="J23" s="20">
        <f>SUM(J9:J22)</f>
        <v>0</v>
      </c>
      <c r="K23" s="20">
        <f>SUM(K9:K22)</f>
        <v>0</v>
      </c>
      <c r="L23" s="20">
        <f>SUM(L9:L22)</f>
        <v>0</v>
      </c>
      <c r="M23" s="20">
        <f>SUM(M9:M22)</f>
        <v>0</v>
      </c>
    </row>
    <row r="24" spans="1:15">
      <c r="A24" s="421" t="s">
        <v>26</v>
      </c>
      <c r="B24" s="421"/>
      <c r="C24" s="421"/>
      <c r="D24" s="421"/>
      <c r="E24" s="20">
        <f>+'[5]FUENTES Y USOS'!AR8</f>
        <v>1414333482</v>
      </c>
      <c r="F24" s="20">
        <f>+'[5]FUENTES Y USOS'!AK8</f>
        <v>1264333482</v>
      </c>
      <c r="G24" s="20">
        <f>+'[5]FUENTES Y USOS'!AL8</f>
        <v>150000000</v>
      </c>
      <c r="H24" s="20">
        <f>+'[5]FUENTES Y USOS'!AM8</f>
        <v>0</v>
      </c>
      <c r="I24" s="20">
        <f>+'[5]FUENTES Y USOS'!AN8</f>
        <v>0</v>
      </c>
      <c r="J24" s="20">
        <f>+'[5]FUENTES Y USOS'!AO8</f>
        <v>0</v>
      </c>
      <c r="K24" s="20">
        <f>+'[5]FUENTES Y USOS'!AP8</f>
        <v>0</v>
      </c>
      <c r="L24" s="20">
        <f>+'[5]FUENTES Y USOS'!AQ8</f>
        <v>0</v>
      </c>
      <c r="M24" s="20"/>
    </row>
    <row r="25" spans="1:15">
      <c r="A25" s="413" t="s">
        <v>27</v>
      </c>
      <c r="B25" s="413"/>
      <c r="C25" s="413"/>
      <c r="D25" s="413"/>
      <c r="E25" s="21">
        <f t="shared" ref="E25:L25" si="0">+E24-E23</f>
        <v>0</v>
      </c>
      <c r="F25" s="21">
        <f>+F24-F23</f>
        <v>0</v>
      </c>
      <c r="G25" s="21">
        <f>+G24-G23</f>
        <v>0</v>
      </c>
      <c r="H25" s="21">
        <f t="shared" si="0"/>
        <v>0</v>
      </c>
      <c r="I25" s="21">
        <f t="shared" si="0"/>
        <v>0</v>
      </c>
      <c r="J25" s="21">
        <f t="shared" si="0"/>
        <v>0</v>
      </c>
      <c r="K25" s="21">
        <f t="shared" si="0"/>
        <v>0</v>
      </c>
      <c r="L25" s="21">
        <f t="shared" si="0"/>
        <v>0</v>
      </c>
      <c r="M25" s="21">
        <f>+M24-M23</f>
        <v>0</v>
      </c>
      <c r="O25" s="10"/>
    </row>
    <row r="26" spans="1:15">
      <c r="F26" s="22"/>
    </row>
    <row r="27" spans="1:15">
      <c r="E27" s="25"/>
      <c r="F27" s="25"/>
      <c r="G27" s="25">
        <f>+F25+M25</f>
        <v>0</v>
      </c>
      <c r="H27" s="25"/>
      <c r="I27" s="25"/>
      <c r="J27" s="25"/>
      <c r="K27" s="25"/>
      <c r="L27" s="25"/>
      <c r="M27" s="25"/>
      <c r="N27" s="25"/>
    </row>
    <row r="28" spans="1:15">
      <c r="A28" s="23"/>
      <c r="B28" s="1" t="s">
        <v>28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5">
      <c r="A29" s="24"/>
      <c r="B29" s="1" t="s">
        <v>29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5"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5">
      <c r="I31" s="25"/>
      <c r="J31" s="25"/>
      <c r="K31" s="25"/>
      <c r="L31" s="25"/>
      <c r="M31" s="25"/>
      <c r="N31" s="25"/>
    </row>
    <row r="32" spans="1:15">
      <c r="G32" s="10"/>
      <c r="I32" s="25"/>
      <c r="J32" s="25"/>
      <c r="K32" s="25"/>
      <c r="L32" s="25"/>
      <c r="M32" s="25"/>
      <c r="N32" s="25"/>
    </row>
    <row r="33" spans="9:14">
      <c r="I33" s="25"/>
      <c r="J33" s="25"/>
      <c r="K33" s="25"/>
      <c r="L33" s="25"/>
      <c r="M33" s="25"/>
      <c r="N33" s="25"/>
    </row>
  </sheetData>
  <mergeCells count="14">
    <mergeCell ref="A23:D23"/>
    <mergeCell ref="A24:D24"/>
    <mergeCell ref="A7:A8"/>
    <mergeCell ref="B7:B8"/>
    <mergeCell ref="C7:C8"/>
    <mergeCell ref="D7:D8"/>
    <mergeCell ref="E7:E8"/>
    <mergeCell ref="A25:D25"/>
    <mergeCell ref="A1:A5"/>
    <mergeCell ref="B1:L5"/>
    <mergeCell ref="M1:M2"/>
    <mergeCell ref="M4:M5"/>
    <mergeCell ref="A6:M6"/>
    <mergeCell ref="F7:M7"/>
  </mergeCells>
  <pageMargins left="0.70866141732283472" right="0.70866141732283472" top="0.74803149606299213" bottom="0.74803149606299213" header="0.31496062992125984" footer="0.31496062992125984"/>
  <pageSetup scale="65" orientation="landscape" verticalDpi="597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7"/>
  <sheetViews>
    <sheetView workbookViewId="0">
      <selection activeCell="H21" sqref="H21"/>
    </sheetView>
  </sheetViews>
  <sheetFormatPr baseColWidth="10" defaultRowHeight="12.75"/>
  <cols>
    <col min="1" max="1" width="27.42578125" style="136" customWidth="1"/>
    <col min="2" max="3" width="11.42578125" style="136"/>
    <col min="4" max="4" width="15.140625" style="136" customWidth="1"/>
    <col min="5" max="5" width="12.42578125" style="136" customWidth="1"/>
    <col min="6" max="6" width="14.85546875" style="136" bestFit="1" customWidth="1"/>
    <col min="7" max="8" width="11.42578125" style="136"/>
    <col min="9" max="9" width="15.28515625" style="136" customWidth="1"/>
    <col min="10" max="10" width="13.85546875" style="136" bestFit="1" customWidth="1"/>
    <col min="11" max="11" width="16.7109375" style="136" customWidth="1"/>
    <col min="12" max="16384" width="11.42578125" style="136"/>
  </cols>
  <sheetData>
    <row r="1" spans="1:11" ht="15" customHeight="1">
      <c r="A1" s="482"/>
      <c r="B1" s="491" t="s">
        <v>233</v>
      </c>
      <c r="C1" s="491"/>
      <c r="D1" s="491"/>
      <c r="E1" s="491"/>
      <c r="F1" s="491"/>
      <c r="G1" s="491"/>
      <c r="H1" s="491"/>
      <c r="I1" s="491"/>
      <c r="J1" s="491"/>
      <c r="K1" s="423" t="s">
        <v>234</v>
      </c>
    </row>
    <row r="2" spans="1:11">
      <c r="A2" s="482"/>
      <c r="B2" s="491"/>
      <c r="C2" s="491"/>
      <c r="D2" s="491"/>
      <c r="E2" s="491"/>
      <c r="F2" s="491"/>
      <c r="G2" s="491"/>
      <c r="H2" s="491"/>
      <c r="I2" s="491"/>
      <c r="J2" s="491"/>
      <c r="K2" s="423"/>
    </row>
    <row r="3" spans="1:11">
      <c r="A3" s="482"/>
      <c r="B3" s="491"/>
      <c r="C3" s="491"/>
      <c r="D3" s="491"/>
      <c r="E3" s="491"/>
      <c r="F3" s="491"/>
      <c r="G3" s="491"/>
      <c r="H3" s="491"/>
      <c r="I3" s="491"/>
      <c r="J3" s="491"/>
      <c r="K3" s="12" t="s">
        <v>235</v>
      </c>
    </row>
    <row r="4" spans="1:11">
      <c r="A4" s="483"/>
      <c r="B4" s="493"/>
      <c r="C4" s="493"/>
      <c r="D4" s="493"/>
      <c r="E4" s="493"/>
      <c r="F4" s="493"/>
      <c r="G4" s="493"/>
      <c r="H4" s="493"/>
      <c r="I4" s="493"/>
      <c r="J4" s="493"/>
      <c r="K4" s="388" t="s">
        <v>236</v>
      </c>
    </row>
    <row r="5" spans="1:11">
      <c r="A5" s="494" t="s">
        <v>199</v>
      </c>
      <c r="B5" s="494"/>
      <c r="C5" s="494"/>
      <c r="D5" s="494"/>
      <c r="E5" s="494"/>
      <c r="F5" s="494"/>
      <c r="G5" s="494"/>
      <c r="H5" s="494"/>
      <c r="I5" s="494"/>
      <c r="J5" s="494"/>
      <c r="K5" s="259"/>
    </row>
    <row r="6" spans="1:11">
      <c r="A6" s="453" t="s">
        <v>31</v>
      </c>
      <c r="B6" s="453" t="s">
        <v>2</v>
      </c>
      <c r="C6" s="454" t="s">
        <v>3</v>
      </c>
      <c r="D6" s="454" t="s">
        <v>4</v>
      </c>
      <c r="E6" s="454" t="s">
        <v>5</v>
      </c>
      <c r="F6" s="454" t="s">
        <v>6</v>
      </c>
      <c r="G6" s="454"/>
      <c r="H6" s="454"/>
      <c r="I6" s="454"/>
      <c r="J6" s="454"/>
      <c r="K6" s="259"/>
    </row>
    <row r="7" spans="1:11" ht="38.25">
      <c r="A7" s="453"/>
      <c r="B7" s="453"/>
      <c r="C7" s="454"/>
      <c r="D7" s="454"/>
      <c r="E7" s="454"/>
      <c r="F7" s="389" t="s">
        <v>7</v>
      </c>
      <c r="G7" s="389" t="s">
        <v>8</v>
      </c>
      <c r="H7" s="389" t="s">
        <v>9</v>
      </c>
      <c r="I7" s="389" t="s">
        <v>10</v>
      </c>
      <c r="J7" s="389" t="s">
        <v>11</v>
      </c>
      <c r="K7" s="387"/>
    </row>
    <row r="8" spans="1:11" ht="25.5">
      <c r="A8" s="121" t="s">
        <v>206</v>
      </c>
      <c r="B8" s="149" t="s">
        <v>13</v>
      </c>
      <c r="C8" s="51">
        <v>20</v>
      </c>
      <c r="D8" s="29"/>
      <c r="E8" s="29"/>
      <c r="F8" s="29"/>
      <c r="G8" s="29"/>
      <c r="H8" s="29"/>
      <c r="I8" s="29"/>
      <c r="J8" s="29"/>
      <c r="K8" s="29"/>
    </row>
    <row r="9" spans="1:11" s="396" customFormat="1" ht="38.25">
      <c r="A9" s="391" t="s">
        <v>207</v>
      </c>
      <c r="B9" s="392" t="s">
        <v>24</v>
      </c>
      <c r="C9" s="393">
        <v>2</v>
      </c>
      <c r="D9" s="394">
        <v>150000000</v>
      </c>
      <c r="E9" s="394">
        <v>150000000</v>
      </c>
      <c r="F9" s="394">
        <f>+E9</f>
        <v>150000000</v>
      </c>
      <c r="G9" s="394"/>
      <c r="H9" s="395"/>
      <c r="I9" s="395"/>
      <c r="J9" s="395"/>
      <c r="K9" s="395"/>
    </row>
    <row r="10" spans="1:11" s="337" customFormat="1">
      <c r="A10" s="314" t="s">
        <v>274</v>
      </c>
      <c r="B10" s="397" t="s">
        <v>21</v>
      </c>
      <c r="C10" s="218"/>
      <c r="D10" s="398">
        <f>99400000*1.004</f>
        <v>99797600</v>
      </c>
      <c r="E10" s="398">
        <f>D10</f>
        <v>99797600</v>
      </c>
      <c r="F10" s="399"/>
      <c r="G10" s="398"/>
      <c r="H10" s="400"/>
      <c r="I10" s="400"/>
      <c r="J10" s="400"/>
      <c r="K10" s="400"/>
    </row>
    <row r="11" spans="1:11" s="337" customFormat="1">
      <c r="A11" s="314" t="s">
        <v>275</v>
      </c>
      <c r="B11" s="397" t="s">
        <v>21</v>
      </c>
      <c r="C11" s="218"/>
      <c r="D11" s="398">
        <f>50000000*1.004</f>
        <v>50200000</v>
      </c>
      <c r="E11" s="398">
        <f>D11</f>
        <v>50200000</v>
      </c>
      <c r="F11" s="398"/>
      <c r="G11" s="398"/>
      <c r="H11" s="400"/>
      <c r="I11" s="400"/>
      <c r="J11" s="400"/>
      <c r="K11" s="400"/>
    </row>
    <row r="12" spans="1:11" s="396" customFormat="1" ht="51">
      <c r="A12" s="391" t="s">
        <v>208</v>
      </c>
      <c r="B12" s="392" t="s">
        <v>155</v>
      </c>
      <c r="C12" s="393">
        <v>1</v>
      </c>
      <c r="D12" s="394">
        <v>350000000</v>
      </c>
      <c r="E12" s="394">
        <v>350000000</v>
      </c>
      <c r="F12" s="401"/>
      <c r="G12" s="394">
        <v>150000000</v>
      </c>
      <c r="H12" s="394"/>
      <c r="I12" s="394">
        <v>200000000</v>
      </c>
      <c r="J12" s="395"/>
      <c r="K12" s="395"/>
    </row>
    <row r="13" spans="1:11">
      <c r="A13" s="413" t="s">
        <v>25</v>
      </c>
      <c r="B13" s="413"/>
      <c r="C13" s="413"/>
      <c r="D13" s="413"/>
      <c r="E13" s="150">
        <f>E9+E12</f>
        <v>500000000</v>
      </c>
      <c r="F13" s="150">
        <f>SUM(F8:F12)</f>
        <v>150000000</v>
      </c>
      <c r="G13" s="150">
        <f>SUM(G8:G12)</f>
        <v>150000000</v>
      </c>
      <c r="H13" s="150">
        <f>SUM(H8:H12)</f>
        <v>0</v>
      </c>
      <c r="I13" s="150">
        <f>SUM(I8:I12)</f>
        <v>200000000</v>
      </c>
      <c r="J13" s="150">
        <f>SUM(J8:J12)</f>
        <v>0</v>
      </c>
      <c r="K13" s="150">
        <f>SUM(K8:K12)</f>
        <v>0</v>
      </c>
    </row>
    <row r="14" spans="1:11">
      <c r="A14" s="477" t="s">
        <v>26</v>
      </c>
      <c r="B14" s="477"/>
      <c r="C14" s="477"/>
      <c r="D14" s="477"/>
      <c r="E14" s="150">
        <f>+'[8]FUENTES Y USOS'!AR16</f>
        <v>500000000</v>
      </c>
      <c r="F14" s="150">
        <f>+'[8]FUENTES Y USOS'!AK16</f>
        <v>150000000</v>
      </c>
      <c r="G14" s="150">
        <f>+'[8]FUENTES Y USOS'!AL16</f>
        <v>150000000</v>
      </c>
      <c r="H14" s="150">
        <f>+'[8]FUENTES Y USOS'!AM16</f>
        <v>0</v>
      </c>
      <c r="I14" s="150">
        <f>+'[8]FUENTES Y USOS'!AN16</f>
        <v>200000000</v>
      </c>
      <c r="J14" s="150">
        <f>+'[8]FUENTES Y USOS'!AO16</f>
        <v>0</v>
      </c>
      <c r="K14" s="150"/>
    </row>
    <row r="15" spans="1:11">
      <c r="A15" s="413" t="s">
        <v>27</v>
      </c>
      <c r="B15" s="413"/>
      <c r="C15" s="413"/>
      <c r="D15" s="413"/>
      <c r="E15" s="140">
        <f>+E14-E13</f>
        <v>0</v>
      </c>
      <c r="F15" s="140">
        <f t="shared" ref="F15:J15" si="0">+F14-F13</f>
        <v>0</v>
      </c>
      <c r="G15" s="140">
        <f t="shared" si="0"/>
        <v>0</v>
      </c>
      <c r="H15" s="140">
        <f t="shared" si="0"/>
        <v>0</v>
      </c>
      <c r="I15" s="140">
        <f t="shared" si="0"/>
        <v>0</v>
      </c>
      <c r="J15" s="140">
        <f t="shared" si="0"/>
        <v>0</v>
      </c>
      <c r="K15" s="140"/>
    </row>
    <row r="17" spans="1:10">
      <c r="G17" s="151"/>
      <c r="H17" s="151"/>
      <c r="I17" s="151"/>
      <c r="J17" s="151"/>
    </row>
    <row r="18" spans="1:10">
      <c r="A18" s="55"/>
      <c r="B18" s="460" t="s">
        <v>28</v>
      </c>
      <c r="C18" s="460"/>
      <c r="D18" s="460"/>
      <c r="E18" s="460"/>
      <c r="G18" s="151"/>
      <c r="H18" s="151"/>
      <c r="I18" s="151"/>
      <c r="J18" s="151"/>
    </row>
    <row r="19" spans="1:10">
      <c r="A19" s="56"/>
      <c r="B19" s="460" t="s">
        <v>29</v>
      </c>
      <c r="C19" s="460"/>
      <c r="D19" s="460"/>
      <c r="E19" s="460"/>
      <c r="G19" s="151"/>
      <c r="H19" s="151"/>
      <c r="I19" s="151"/>
      <c r="J19" s="151"/>
    </row>
    <row r="20" spans="1:10">
      <c r="G20" s="151"/>
      <c r="H20" s="151"/>
      <c r="I20" s="151"/>
      <c r="J20" s="151"/>
    </row>
    <row r="21" spans="1:10">
      <c r="G21" s="151"/>
      <c r="H21" s="151"/>
      <c r="I21" s="151"/>
      <c r="J21" s="151"/>
    </row>
    <row r="22" spans="1:10">
      <c r="G22" s="151"/>
      <c r="H22" s="151"/>
      <c r="I22" s="151"/>
      <c r="J22" s="151"/>
    </row>
    <row r="23" spans="1:10">
      <c r="G23" s="151"/>
      <c r="H23" s="151"/>
      <c r="I23" s="151"/>
      <c r="J23" s="151"/>
    </row>
    <row r="24" spans="1:10">
      <c r="G24" s="151"/>
      <c r="H24" s="151"/>
      <c r="I24" s="151"/>
      <c r="J24" s="151"/>
    </row>
    <row r="25" spans="1:10">
      <c r="G25" s="151"/>
      <c r="H25" s="151"/>
      <c r="I25" s="151"/>
      <c r="J25" s="151"/>
    </row>
    <row r="26" spans="1:10">
      <c r="G26" s="151"/>
      <c r="H26" s="151"/>
      <c r="I26" s="151"/>
      <c r="J26" s="151"/>
    </row>
    <row r="27" spans="1:10">
      <c r="G27" s="151"/>
      <c r="H27" s="151"/>
      <c r="I27" s="151"/>
      <c r="J27" s="151"/>
    </row>
  </sheetData>
  <mergeCells count="15">
    <mergeCell ref="A1:A4"/>
    <mergeCell ref="B1:J4"/>
    <mergeCell ref="K1:K2"/>
    <mergeCell ref="A5:J5"/>
    <mergeCell ref="A6:A7"/>
    <mergeCell ref="B6:B7"/>
    <mergeCell ref="C6:C7"/>
    <mergeCell ref="D6:D7"/>
    <mergeCell ref="E6:E7"/>
    <mergeCell ref="F6:J6"/>
    <mergeCell ref="A13:D13"/>
    <mergeCell ref="A14:D14"/>
    <mergeCell ref="A15:D15"/>
    <mergeCell ref="B18:E18"/>
    <mergeCell ref="B19:E19"/>
  </mergeCells>
  <pageMargins left="0.70866141732283472" right="0.70866141732283472" top="0.74803149606299213" bottom="0.74803149606299213" header="0.31496062992125984" footer="0.31496062992125984"/>
  <pageSetup scale="80" orientation="landscape" verticalDpi="597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39"/>
  <sheetViews>
    <sheetView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G28" sqref="G28"/>
    </sheetView>
  </sheetViews>
  <sheetFormatPr baseColWidth="10" defaultRowHeight="15"/>
  <cols>
    <col min="1" max="1" width="38" customWidth="1"/>
    <col min="2" max="2" width="12" bestFit="1" customWidth="1"/>
    <col min="3" max="3" width="11.140625" customWidth="1"/>
    <col min="4" max="4" width="16.42578125" style="135" customWidth="1"/>
    <col min="5" max="5" width="21.42578125" style="135" customWidth="1"/>
    <col min="6" max="6" width="19.140625" customWidth="1"/>
    <col min="7" max="7" width="21.28515625" style="261" customWidth="1"/>
    <col min="8" max="8" width="19.85546875" style="261" bestFit="1" customWidth="1"/>
    <col min="9" max="9" width="15.42578125" style="261" customWidth="1"/>
    <col min="10" max="10" width="17.5703125" style="261" customWidth="1"/>
    <col min="11" max="11" width="17.140625" bestFit="1" customWidth="1"/>
    <col min="12" max="12" width="16.7109375" bestFit="1" customWidth="1"/>
    <col min="13" max="13" width="18.42578125" customWidth="1"/>
    <col min="14" max="14" width="20" style="261" hidden="1" customWidth="1"/>
    <col min="15" max="15" width="13.42578125" style="261" hidden="1" customWidth="1"/>
    <col min="16" max="16" width="17.140625" style="261" hidden="1" customWidth="1"/>
    <col min="17" max="17" width="11.140625" bestFit="1" customWidth="1"/>
    <col min="254" max="254" width="31.7109375" customWidth="1"/>
  </cols>
  <sheetData>
    <row r="1" spans="1:20">
      <c r="A1" s="426"/>
      <c r="B1" s="503" t="s">
        <v>233</v>
      </c>
      <c r="C1" s="503"/>
      <c r="D1" s="503"/>
      <c r="E1" s="503"/>
      <c r="F1" s="503"/>
      <c r="G1" s="503"/>
      <c r="H1" s="503"/>
      <c r="I1" s="503"/>
      <c r="J1" s="503"/>
      <c r="K1" s="503"/>
      <c r="L1" s="504"/>
      <c r="M1" s="423" t="s">
        <v>234</v>
      </c>
    </row>
    <row r="2" spans="1:20">
      <c r="A2" s="426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4"/>
      <c r="M2" s="423"/>
    </row>
    <row r="3" spans="1:20">
      <c r="A3" s="426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4"/>
      <c r="M3" s="12" t="s">
        <v>235</v>
      </c>
    </row>
    <row r="4" spans="1:20">
      <c r="A4" s="427"/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6"/>
      <c r="M4" s="373" t="s">
        <v>236</v>
      </c>
    </row>
    <row r="5" spans="1:20" s="135" customFormat="1" ht="27" customHeight="1">
      <c r="A5" s="507" t="s">
        <v>160</v>
      </c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286"/>
      <c r="N5" s="262"/>
      <c r="O5" s="262"/>
      <c r="P5" s="262"/>
    </row>
    <row r="6" spans="1:20" s="135" customFormat="1" ht="27" customHeight="1">
      <c r="A6" s="489" t="s">
        <v>31</v>
      </c>
      <c r="B6" s="489" t="s">
        <v>2</v>
      </c>
      <c r="C6" s="490" t="s">
        <v>3</v>
      </c>
      <c r="D6" s="490" t="s">
        <v>4</v>
      </c>
      <c r="E6" s="490" t="s">
        <v>5</v>
      </c>
      <c r="F6" s="490" t="s">
        <v>6</v>
      </c>
      <c r="G6" s="490"/>
      <c r="H6" s="490"/>
      <c r="I6" s="490"/>
      <c r="J6" s="490"/>
      <c r="K6" s="490"/>
      <c r="L6" s="490"/>
      <c r="M6" s="371"/>
      <c r="N6" s="262"/>
      <c r="O6" s="262"/>
      <c r="P6" s="262"/>
    </row>
    <row r="7" spans="1:20" ht="25.5">
      <c r="A7" s="489"/>
      <c r="B7" s="489"/>
      <c r="C7" s="490"/>
      <c r="D7" s="490"/>
      <c r="E7" s="490"/>
      <c r="F7" s="375" t="s">
        <v>7</v>
      </c>
      <c r="G7" s="375" t="s">
        <v>8</v>
      </c>
      <c r="H7" s="375" t="s">
        <v>9</v>
      </c>
      <c r="I7" s="375" t="s">
        <v>10</v>
      </c>
      <c r="J7" s="375" t="s">
        <v>11</v>
      </c>
      <c r="K7" s="375" t="s">
        <v>228</v>
      </c>
      <c r="L7" s="375" t="s">
        <v>242</v>
      </c>
      <c r="M7" s="371" t="s">
        <v>113</v>
      </c>
    </row>
    <row r="8" spans="1:20" ht="38.25">
      <c r="A8" s="121" t="s">
        <v>161</v>
      </c>
      <c r="B8" s="122" t="s">
        <v>33</v>
      </c>
      <c r="C8" s="51">
        <v>100</v>
      </c>
      <c r="D8" s="34"/>
      <c r="E8" s="34"/>
      <c r="F8" s="29"/>
      <c r="G8" s="29"/>
      <c r="H8" s="29"/>
      <c r="I8" s="29"/>
      <c r="J8" s="29"/>
      <c r="K8" s="29"/>
      <c r="L8" s="32"/>
      <c r="M8" s="32"/>
    </row>
    <row r="9" spans="1:20" ht="38.25">
      <c r="A9" s="26" t="s">
        <v>162</v>
      </c>
      <c r="B9" s="122" t="s">
        <v>33</v>
      </c>
      <c r="C9" s="51">
        <v>100</v>
      </c>
      <c r="D9" s="34"/>
      <c r="E9" s="34"/>
      <c r="F9" s="29"/>
      <c r="G9" s="29"/>
      <c r="H9" s="29"/>
      <c r="I9" s="29"/>
      <c r="J9" s="29"/>
      <c r="K9" s="29"/>
      <c r="L9" s="32"/>
      <c r="M9" s="32"/>
    </row>
    <row r="10" spans="1:20" ht="38.25">
      <c r="A10" s="26" t="s">
        <v>163</v>
      </c>
      <c r="B10" s="122" t="s">
        <v>33</v>
      </c>
      <c r="C10" s="51">
        <v>100</v>
      </c>
      <c r="D10" s="34"/>
      <c r="E10" s="34"/>
      <c r="F10" s="29"/>
      <c r="G10" s="29"/>
      <c r="H10" s="29"/>
      <c r="I10" s="29"/>
      <c r="J10" s="29"/>
      <c r="K10" s="29"/>
      <c r="L10" s="32"/>
      <c r="M10" s="32"/>
      <c r="N10" s="495" t="s">
        <v>238</v>
      </c>
      <c r="O10" s="496"/>
      <c r="P10" s="496"/>
    </row>
    <row r="11" spans="1:20" ht="37.5" customHeight="1">
      <c r="A11" s="121" t="s">
        <v>164</v>
      </c>
      <c r="B11" s="122" t="s">
        <v>33</v>
      </c>
      <c r="C11" s="51">
        <v>100</v>
      </c>
      <c r="D11" s="34"/>
      <c r="E11" s="34"/>
      <c r="F11" s="34"/>
      <c r="G11" s="34"/>
      <c r="H11" s="34"/>
      <c r="I11" s="34"/>
      <c r="J11" s="34"/>
      <c r="K11" s="123"/>
      <c r="L11" s="123"/>
      <c r="M11" s="123"/>
      <c r="N11" s="375" t="s">
        <v>8</v>
      </c>
      <c r="O11" s="375" t="s">
        <v>11</v>
      </c>
      <c r="P11" s="371" t="s">
        <v>113</v>
      </c>
    </row>
    <row r="12" spans="1:20" s="327" customFormat="1" ht="37.5" customHeight="1">
      <c r="A12" s="320" t="s">
        <v>250</v>
      </c>
      <c r="B12" s="321" t="s">
        <v>21</v>
      </c>
      <c r="C12" s="322">
        <v>1</v>
      </c>
      <c r="D12" s="34">
        <f>388924167.165706+32500000</f>
        <v>421424167.16570598</v>
      </c>
      <c r="E12" s="382">
        <f>+G12+H12+I12+J12+K12+L12++M12</f>
        <v>421424167.16570598</v>
      </c>
      <c r="F12" s="323"/>
      <c r="G12" s="323">
        <v>300000000</v>
      </c>
      <c r="H12" s="323"/>
      <c r="I12" s="323"/>
      <c r="J12" s="29">
        <v>121424167.16570598</v>
      </c>
      <c r="K12" s="324"/>
      <c r="L12" s="324"/>
      <c r="M12" s="324"/>
      <c r="N12" s="325"/>
      <c r="O12" s="325"/>
      <c r="P12" s="326"/>
    </row>
    <row r="13" spans="1:20" ht="42" customHeight="1">
      <c r="A13" s="121" t="s">
        <v>165</v>
      </c>
      <c r="B13" s="122" t="s">
        <v>166</v>
      </c>
      <c r="C13" s="51">
        <v>60</v>
      </c>
      <c r="D13" s="34"/>
      <c r="E13" s="382">
        <f t="shared" ref="E13:E22" si="0">+G13+H13+I13+J13+K13+L13++M13</f>
        <v>0</v>
      </c>
      <c r="F13" s="29"/>
      <c r="G13" s="29"/>
      <c r="H13" s="29"/>
      <c r="I13" s="29"/>
      <c r="J13" s="29"/>
      <c r="K13" s="29"/>
      <c r="L13" s="32"/>
      <c r="M13" s="295"/>
      <c r="N13" s="299"/>
      <c r="O13" s="299"/>
      <c r="P13" s="299"/>
      <c r="Q13" s="35"/>
      <c r="R13" s="35"/>
      <c r="S13" s="35"/>
      <c r="T13" s="35"/>
    </row>
    <row r="14" spans="1:20" ht="30" customHeight="1">
      <c r="A14" s="121" t="s">
        <v>167</v>
      </c>
      <c r="B14" s="122" t="s">
        <v>33</v>
      </c>
      <c r="C14" s="51">
        <v>35</v>
      </c>
      <c r="D14" s="34"/>
      <c r="E14" s="382">
        <f t="shared" si="0"/>
        <v>0</v>
      </c>
      <c r="F14" s="124"/>
      <c r="G14" s="34"/>
      <c r="H14" s="34"/>
      <c r="I14" s="34"/>
      <c r="J14" s="34"/>
      <c r="K14" s="34"/>
      <c r="L14" s="34"/>
      <c r="M14" s="34"/>
      <c r="N14" s="299"/>
      <c r="O14" s="299"/>
      <c r="P14" s="299"/>
      <c r="Q14" s="35"/>
      <c r="R14" s="35"/>
      <c r="S14" s="35"/>
      <c r="T14" s="35"/>
    </row>
    <row r="15" spans="1:20" ht="25.5" customHeight="1">
      <c r="A15" s="30" t="s">
        <v>251</v>
      </c>
      <c r="B15" s="321" t="s">
        <v>52</v>
      </c>
      <c r="C15" s="321">
        <v>1</v>
      </c>
      <c r="D15" s="246">
        <v>156816809.21052632</v>
      </c>
      <c r="E15" s="382">
        <f t="shared" si="0"/>
        <v>156816809.21052632</v>
      </c>
      <c r="F15" s="124"/>
      <c r="G15" s="34"/>
      <c r="H15" s="34"/>
      <c r="I15" s="34"/>
      <c r="J15" s="34">
        <v>156816809.21052632</v>
      </c>
      <c r="K15" s="34"/>
      <c r="L15" s="34"/>
      <c r="M15" s="34"/>
      <c r="N15" s="299"/>
      <c r="O15" s="299"/>
      <c r="P15" s="299"/>
      <c r="Q15" s="35"/>
      <c r="R15" s="35"/>
      <c r="S15" s="35"/>
      <c r="T15" s="35"/>
    </row>
    <row r="16" spans="1:20" ht="38.25">
      <c r="A16" s="39" t="s">
        <v>168</v>
      </c>
      <c r="B16" s="125" t="s">
        <v>33</v>
      </c>
      <c r="C16" s="125">
        <v>100</v>
      </c>
      <c r="D16" s="246"/>
      <c r="E16" s="382">
        <f t="shared" si="0"/>
        <v>0</v>
      </c>
      <c r="F16" s="124"/>
      <c r="G16" s="34"/>
      <c r="H16" s="34"/>
      <c r="I16" s="34"/>
      <c r="J16" s="34"/>
      <c r="K16" s="34"/>
      <c r="L16" s="34"/>
      <c r="M16" s="34"/>
      <c r="N16" s="299"/>
      <c r="O16" s="299"/>
      <c r="P16" s="299"/>
      <c r="Q16" s="35"/>
      <c r="R16" s="35"/>
      <c r="S16" s="35"/>
      <c r="T16" s="35"/>
    </row>
    <row r="17" spans="1:20" ht="25.5">
      <c r="A17" s="320" t="s">
        <v>252</v>
      </c>
      <c r="B17" s="321" t="s">
        <v>21</v>
      </c>
      <c r="C17" s="321">
        <v>1</v>
      </c>
      <c r="D17" s="246">
        <v>72973511.120000005</v>
      </c>
      <c r="E17" s="382">
        <f t="shared" si="0"/>
        <v>72973511.120000005</v>
      </c>
      <c r="F17" s="124"/>
      <c r="G17" s="34"/>
      <c r="H17" s="34"/>
      <c r="I17" s="34"/>
      <c r="J17" s="34">
        <v>72973511.120000005</v>
      </c>
      <c r="K17" s="34"/>
      <c r="L17" s="34"/>
      <c r="M17" s="34"/>
      <c r="N17" s="299"/>
      <c r="O17" s="299"/>
      <c r="P17" s="299"/>
      <c r="Q17" s="35"/>
      <c r="R17" s="35"/>
      <c r="S17" s="35"/>
      <c r="T17" s="35"/>
    </row>
    <row r="18" spans="1:20" ht="38.25">
      <c r="A18" s="39" t="s">
        <v>169</v>
      </c>
      <c r="B18" s="125" t="s">
        <v>170</v>
      </c>
      <c r="C18" s="125">
        <v>1</v>
      </c>
      <c r="D18" s="246">
        <v>529040477.32761872</v>
      </c>
      <c r="E18" s="246">
        <v>529040477.32761872</v>
      </c>
      <c r="F18" s="246">
        <v>0</v>
      </c>
      <c r="G18" s="246">
        <v>172130415.151003</v>
      </c>
      <c r="H18" s="246">
        <v>0</v>
      </c>
      <c r="I18" s="246">
        <v>0</v>
      </c>
      <c r="J18" s="246">
        <v>356910062.17661566</v>
      </c>
      <c r="K18" s="34"/>
      <c r="L18" s="34"/>
      <c r="M18" s="34"/>
      <c r="N18" s="299"/>
      <c r="O18" s="299"/>
      <c r="P18" s="299"/>
      <c r="Q18" s="35"/>
      <c r="R18" s="35"/>
      <c r="S18" s="35"/>
      <c r="T18" s="35"/>
    </row>
    <row r="19" spans="1:20" ht="25.5">
      <c r="A19" s="39" t="s">
        <v>171</v>
      </c>
      <c r="B19" s="125" t="s">
        <v>172</v>
      </c>
      <c r="C19" s="125">
        <v>1</v>
      </c>
      <c r="D19" s="383"/>
      <c r="E19" s="382">
        <f t="shared" si="0"/>
        <v>0</v>
      </c>
      <c r="F19" s="124"/>
      <c r="G19" s="34"/>
      <c r="H19" s="34"/>
      <c r="I19" s="34"/>
      <c r="J19" s="34"/>
      <c r="K19" s="34"/>
      <c r="L19" s="34"/>
      <c r="M19" s="34"/>
      <c r="N19" s="132">
        <f>SUM(N8:N18)</f>
        <v>0</v>
      </c>
      <c r="O19" s="132">
        <f>SUM(O8:O18)</f>
        <v>0</v>
      </c>
      <c r="P19" s="132">
        <f>SUM(P8:P18)</f>
        <v>0</v>
      </c>
    </row>
    <row r="20" spans="1:20" ht="25.5">
      <c r="A20" s="328" t="s">
        <v>253</v>
      </c>
      <c r="B20" s="321" t="s">
        <v>21</v>
      </c>
      <c r="C20" s="321">
        <v>1</v>
      </c>
      <c r="D20" s="246">
        <f>+(3918300*8)*1.05*1.004/2</f>
        <v>16522687.439999999</v>
      </c>
      <c r="E20" s="382">
        <f t="shared" si="0"/>
        <v>16522687.439999999</v>
      </c>
      <c r="F20" s="124"/>
      <c r="G20" s="34"/>
      <c r="H20" s="34"/>
      <c r="I20" s="34"/>
      <c r="J20" s="34">
        <v>16522687.439999999</v>
      </c>
      <c r="K20" s="34"/>
      <c r="L20" s="34"/>
      <c r="M20" s="34"/>
    </row>
    <row r="21" spans="1:20" ht="25.5">
      <c r="A21" s="39" t="s">
        <v>173</v>
      </c>
      <c r="B21" s="126" t="s">
        <v>174</v>
      </c>
      <c r="C21" s="127">
        <v>1</v>
      </c>
      <c r="D21" s="383"/>
      <c r="E21" s="382">
        <f t="shared" si="0"/>
        <v>0</v>
      </c>
      <c r="F21" s="124"/>
      <c r="G21" s="34"/>
      <c r="H21" s="34"/>
      <c r="I21" s="34"/>
      <c r="J21" s="34"/>
      <c r="K21" s="34"/>
      <c r="L21" s="34"/>
      <c r="M21" s="34"/>
      <c r="O21" s="281">
        <v>33</v>
      </c>
    </row>
    <row r="22" spans="1:20" ht="38.25">
      <c r="A22" s="329" t="s">
        <v>254</v>
      </c>
      <c r="B22" s="330" t="s">
        <v>21</v>
      </c>
      <c r="C22" s="322">
        <v>1</v>
      </c>
      <c r="D22" s="384">
        <f>+(3918300*8)*1.05*1.004/2</f>
        <v>16522687.439999999</v>
      </c>
      <c r="E22" s="382">
        <f t="shared" si="0"/>
        <v>16522687.439999999</v>
      </c>
      <c r="F22" s="124"/>
      <c r="G22" s="34"/>
      <c r="H22" s="34"/>
      <c r="I22" s="34"/>
      <c r="J22" s="34">
        <v>16522687.439999999</v>
      </c>
      <c r="K22" s="34"/>
      <c r="L22" s="34"/>
      <c r="M22" s="34"/>
      <c r="O22" s="281">
        <v>54</v>
      </c>
    </row>
    <row r="23" spans="1:20" ht="51">
      <c r="A23" s="128" t="s">
        <v>175</v>
      </c>
      <c r="B23" s="125" t="s">
        <v>76</v>
      </c>
      <c r="C23" s="125">
        <v>1</v>
      </c>
      <c r="D23" s="385">
        <v>145058695.44715202</v>
      </c>
      <c r="E23" s="385">
        <v>144516677.44715202</v>
      </c>
      <c r="F23" s="385">
        <v>0</v>
      </c>
      <c r="G23" s="385">
        <v>1000000</v>
      </c>
      <c r="H23" s="385">
        <v>0</v>
      </c>
      <c r="I23" s="385">
        <v>0</v>
      </c>
      <c r="J23" s="385">
        <v>143516677.44715202</v>
      </c>
      <c r="K23" s="34"/>
      <c r="L23" s="34"/>
      <c r="M23" s="34"/>
      <c r="O23" s="281">
        <v>26</v>
      </c>
    </row>
    <row r="24" spans="1:20" ht="38.25">
      <c r="A24" s="128" t="s">
        <v>176</v>
      </c>
      <c r="B24" s="125" t="s">
        <v>13</v>
      </c>
      <c r="C24" s="125">
        <v>100</v>
      </c>
      <c r="D24" s="384">
        <f>(2100000*10)*1.05*1.004/2</f>
        <v>11069100</v>
      </c>
      <c r="E24" s="382">
        <f>+G24+H24+I24+J24+K25+L25++M25</f>
        <v>11069100</v>
      </c>
      <c r="F24" s="124"/>
      <c r="G24" s="34"/>
      <c r="H24" s="34"/>
      <c r="I24" s="34"/>
      <c r="J24" s="34">
        <v>11069100</v>
      </c>
      <c r="K24" s="34"/>
      <c r="L24" s="34"/>
      <c r="M24" s="34"/>
    </row>
    <row r="25" spans="1:20">
      <c r="A25" s="320" t="s">
        <v>255</v>
      </c>
      <c r="B25" s="321" t="s">
        <v>52</v>
      </c>
      <c r="C25" s="321">
        <v>5</v>
      </c>
      <c r="K25" s="34"/>
      <c r="L25" s="34"/>
      <c r="M25" s="34"/>
    </row>
    <row r="26" spans="1:20" ht="25.5">
      <c r="A26" s="128" t="s">
        <v>177</v>
      </c>
      <c r="B26" s="125" t="s">
        <v>178</v>
      </c>
      <c r="C26" s="125">
        <v>37</v>
      </c>
      <c r="D26" s="384">
        <f>(2100000*10)*1.05*1.004/2</f>
        <v>11069100</v>
      </c>
      <c r="E26" s="382">
        <v>11069100</v>
      </c>
      <c r="F26" s="124"/>
      <c r="G26" s="34"/>
      <c r="H26" s="34"/>
      <c r="I26" s="34"/>
      <c r="J26" s="34">
        <v>11069100</v>
      </c>
      <c r="K26" s="34"/>
      <c r="L26" s="34"/>
      <c r="M26" s="34"/>
    </row>
    <row r="27" spans="1:20" ht="38.25">
      <c r="A27" s="128" t="s">
        <v>179</v>
      </c>
      <c r="B27" s="125" t="s">
        <v>180</v>
      </c>
      <c r="C27" s="129">
        <v>1</v>
      </c>
      <c r="D27" s="384">
        <f>100504480*1.004+35000000*1.004</f>
        <v>136046497.92000002</v>
      </c>
      <c r="E27" s="382">
        <v>136046497.92000002</v>
      </c>
      <c r="F27" s="124"/>
      <c r="G27" s="34"/>
      <c r="H27" s="34"/>
      <c r="I27" s="34"/>
      <c r="J27" s="34">
        <f>+D27</f>
        <v>136046497.92000002</v>
      </c>
      <c r="K27" s="34"/>
      <c r="L27" s="34"/>
      <c r="M27" s="34"/>
    </row>
    <row r="28" spans="1:20" ht="25.5">
      <c r="A28" s="121" t="s">
        <v>181</v>
      </c>
      <c r="B28" s="130" t="s">
        <v>13</v>
      </c>
      <c r="C28" s="131">
        <v>90</v>
      </c>
      <c r="D28" s="384">
        <v>51128700</v>
      </c>
      <c r="E28" s="382">
        <v>51128700</v>
      </c>
      <c r="F28" s="124"/>
      <c r="G28" s="34"/>
      <c r="H28" s="34"/>
      <c r="I28" s="34"/>
      <c r="J28" s="34">
        <v>51128700</v>
      </c>
      <c r="K28" s="34"/>
      <c r="L28" s="34"/>
      <c r="M28" s="34"/>
    </row>
    <row r="29" spans="1:20" ht="25.5">
      <c r="A29" s="39" t="s">
        <v>60</v>
      </c>
      <c r="B29" s="42" t="s">
        <v>61</v>
      </c>
      <c r="C29" s="42">
        <v>100</v>
      </c>
      <c r="D29" s="531">
        <v>50000000</v>
      </c>
      <c r="E29" s="531">
        <v>50000000</v>
      </c>
      <c r="F29" s="531">
        <v>0</v>
      </c>
      <c r="G29" s="531">
        <v>0</v>
      </c>
      <c r="H29" s="531">
        <v>0</v>
      </c>
      <c r="I29" s="531">
        <v>0</v>
      </c>
      <c r="J29" s="531">
        <v>50000000</v>
      </c>
      <c r="K29" s="34"/>
      <c r="L29" s="34"/>
      <c r="M29" s="34"/>
    </row>
    <row r="30" spans="1:20">
      <c r="A30" s="497" t="s">
        <v>25</v>
      </c>
      <c r="B30" s="498"/>
      <c r="C30" s="498"/>
      <c r="D30" s="499"/>
      <c r="E30" s="132">
        <f>SUM(E12:E29)</f>
        <v>1617130415.0710034</v>
      </c>
      <c r="F30" s="132">
        <f>SUM(F12:F29)</f>
        <v>0</v>
      </c>
      <c r="G30" s="132">
        <f>SUM(G12:G29)</f>
        <v>473130415.151003</v>
      </c>
      <c r="H30" s="132">
        <f>SUM(H12:H29)</f>
        <v>0</v>
      </c>
      <c r="I30" s="132">
        <f>SUM(I12:I29)</f>
        <v>0</v>
      </c>
      <c r="J30" s="132">
        <f>SUM(J12:J29)</f>
        <v>1143999999.9200001</v>
      </c>
      <c r="K30" s="132">
        <f>SUM(K12:K29)</f>
        <v>0</v>
      </c>
      <c r="L30" s="132"/>
      <c r="M30" s="132"/>
    </row>
    <row r="31" spans="1:20">
      <c r="A31" s="500" t="s">
        <v>26</v>
      </c>
      <c r="B31" s="501"/>
      <c r="C31" s="501"/>
      <c r="D31" s="502"/>
      <c r="E31" s="133">
        <f>+'[9]FUENTES Y USOS'!AR18</f>
        <v>1617130415.1510029</v>
      </c>
      <c r="F31" s="133">
        <f>+'[9]FUENTES Y USOS'!AK18</f>
        <v>0</v>
      </c>
      <c r="G31" s="133">
        <f>+'[9]FUENTES Y USOS'!AL18</f>
        <v>473130415.15100288</v>
      </c>
      <c r="H31" s="133">
        <f>+'[9]FUENTES Y USOS'!AM18</f>
        <v>0</v>
      </c>
      <c r="I31" s="133">
        <f>+'[9]FUENTES Y USOS'!AN18</f>
        <v>0</v>
      </c>
      <c r="J31" s="133">
        <f>+'[9]FUENTES Y USOS'!AO18</f>
        <v>1144000000</v>
      </c>
      <c r="K31" s="133">
        <f>+'[9]FUENTES Y USOS'!AP18</f>
        <v>0</v>
      </c>
      <c r="L31" s="133">
        <f>+'[9]FUENTES Y USOS'!AQ18</f>
        <v>0</v>
      </c>
      <c r="M31" s="133"/>
    </row>
    <row r="32" spans="1:20">
      <c r="A32" s="497" t="s">
        <v>27</v>
      </c>
      <c r="B32" s="498"/>
      <c r="C32" s="498"/>
      <c r="D32" s="499"/>
      <c r="E32" s="36">
        <f t="shared" ref="E32:M32" si="1">+E31-E30</f>
        <v>7.9999446868896484E-2</v>
      </c>
      <c r="F32" s="36">
        <f t="shared" si="1"/>
        <v>0</v>
      </c>
      <c r="G32" s="36">
        <f t="shared" si="1"/>
        <v>0</v>
      </c>
      <c r="H32" s="36">
        <f t="shared" si="1"/>
        <v>0</v>
      </c>
      <c r="I32" s="36">
        <f t="shared" si="1"/>
        <v>0</v>
      </c>
      <c r="J32" s="36">
        <f t="shared" si="1"/>
        <v>7.9999923706054688E-2</v>
      </c>
      <c r="K32" s="36">
        <f t="shared" si="1"/>
        <v>0</v>
      </c>
      <c r="L32" s="36">
        <f t="shared" si="1"/>
        <v>0</v>
      </c>
      <c r="M32" s="36">
        <f t="shared" si="1"/>
        <v>0</v>
      </c>
    </row>
    <row r="33" spans="1:13">
      <c r="F33" s="134"/>
      <c r="G33" s="134"/>
      <c r="H33" s="134"/>
      <c r="I33" s="134"/>
      <c r="J33" s="134"/>
      <c r="K33" s="134"/>
      <c r="L33" s="134"/>
      <c r="M33" s="134"/>
    </row>
    <row r="34" spans="1:13">
      <c r="A34" s="55"/>
      <c r="B34" s="377" t="s">
        <v>28</v>
      </c>
      <c r="C34" s="377"/>
      <c r="F34" s="134"/>
      <c r="G34" s="134"/>
      <c r="H34" s="134"/>
      <c r="I34" s="134"/>
      <c r="J34" s="134"/>
      <c r="K34" s="134"/>
      <c r="L34" s="134"/>
      <c r="M34" s="134"/>
    </row>
    <row r="35" spans="1:13">
      <c r="A35" s="56"/>
      <c r="B35" s="377" t="s">
        <v>29</v>
      </c>
      <c r="C35" s="377"/>
      <c r="E35" s="262"/>
      <c r="F35" s="134"/>
      <c r="G35" s="134"/>
      <c r="H35" s="134"/>
      <c r="I35" s="134"/>
      <c r="J35" s="134"/>
      <c r="K35" s="134"/>
      <c r="L35" s="134"/>
      <c r="M35" s="134"/>
    </row>
    <row r="36" spans="1:13">
      <c r="F36" s="134"/>
      <c r="G36" s="134"/>
      <c r="H36" s="134"/>
      <c r="I36" s="134"/>
      <c r="J36" s="134"/>
      <c r="K36" s="134"/>
      <c r="L36" s="134"/>
      <c r="M36" s="134"/>
    </row>
    <row r="37" spans="1:13">
      <c r="F37" s="134"/>
      <c r="G37" s="134"/>
      <c r="H37" s="134"/>
      <c r="I37" s="134"/>
      <c r="J37" s="134"/>
      <c r="K37" s="134"/>
      <c r="L37" s="134"/>
      <c r="M37" s="134"/>
    </row>
    <row r="38" spans="1:13">
      <c r="G38" s="134"/>
      <c r="H38" s="134"/>
      <c r="I38" s="134"/>
      <c r="J38" s="134"/>
      <c r="K38" s="134"/>
    </row>
    <row r="39" spans="1:13">
      <c r="G39" s="134"/>
      <c r="H39" s="134"/>
      <c r="I39" s="134"/>
      <c r="J39" s="134"/>
      <c r="K39" s="134"/>
    </row>
  </sheetData>
  <mergeCells count="14">
    <mergeCell ref="N10:P10"/>
    <mergeCell ref="A30:D30"/>
    <mergeCell ref="A31:D31"/>
    <mergeCell ref="A32:D32"/>
    <mergeCell ref="A1:A4"/>
    <mergeCell ref="B1:L4"/>
    <mergeCell ref="M1:M2"/>
    <mergeCell ref="A5:L5"/>
    <mergeCell ref="A6:A7"/>
    <mergeCell ref="B6:B7"/>
    <mergeCell ref="C6:C7"/>
    <mergeCell ref="D6:D7"/>
    <mergeCell ref="E6:E7"/>
    <mergeCell ref="F6:L6"/>
  </mergeCells>
  <pageMargins left="0.70866141732283472" right="0.70866141732283472" top="0.74803149606299213" bottom="0.74803149606299213" header="0.31496062992125984" footer="0.31496062992125984"/>
  <pageSetup scale="60" orientation="landscape" verticalDpi="597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8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I18" sqref="I18"/>
    </sheetView>
  </sheetViews>
  <sheetFormatPr baseColWidth="10" defaultRowHeight="12.75"/>
  <cols>
    <col min="1" max="1" width="33.5703125" style="136" customWidth="1"/>
    <col min="2" max="2" width="18.85546875" style="136" bestFit="1" customWidth="1"/>
    <col min="3" max="3" width="11.42578125" style="136"/>
    <col min="4" max="4" width="18.5703125" style="136" customWidth="1"/>
    <col min="5" max="11" width="14.140625" style="136" customWidth="1"/>
    <col min="12" max="12" width="17.42578125" style="136" customWidth="1"/>
    <col min="13" max="16384" width="11.42578125" style="136"/>
  </cols>
  <sheetData>
    <row r="1" spans="1:13" ht="15" customHeight="1">
      <c r="A1" s="482"/>
      <c r="B1" s="484" t="s">
        <v>233</v>
      </c>
      <c r="C1" s="484"/>
      <c r="D1" s="484"/>
      <c r="E1" s="484"/>
      <c r="F1" s="484"/>
      <c r="G1" s="484"/>
      <c r="H1" s="484"/>
      <c r="I1" s="484"/>
      <c r="J1" s="484"/>
      <c r="K1" s="484"/>
      <c r="L1" s="423" t="s">
        <v>234</v>
      </c>
    </row>
    <row r="2" spans="1:13">
      <c r="A2" s="482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23"/>
    </row>
    <row r="3" spans="1:13">
      <c r="A3" s="482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12" t="s">
        <v>235</v>
      </c>
    </row>
    <row r="4" spans="1:13">
      <c r="A4" s="483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388" t="s">
        <v>236</v>
      </c>
    </row>
    <row r="5" spans="1:13" ht="20.25" customHeight="1">
      <c r="A5" s="508" t="s">
        <v>202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287"/>
    </row>
    <row r="6" spans="1:13" ht="22.5" customHeight="1">
      <c r="A6" s="453" t="s">
        <v>31</v>
      </c>
      <c r="B6" s="453" t="s">
        <v>2</v>
      </c>
      <c r="C6" s="454" t="s">
        <v>3</v>
      </c>
      <c r="D6" s="454" t="s">
        <v>4</v>
      </c>
      <c r="E6" s="454" t="s">
        <v>5</v>
      </c>
      <c r="F6" s="456" t="s">
        <v>6</v>
      </c>
      <c r="G6" s="457"/>
      <c r="H6" s="457"/>
      <c r="I6" s="457"/>
      <c r="J6" s="457"/>
      <c r="K6" s="457"/>
      <c r="L6" s="387"/>
    </row>
    <row r="7" spans="1:13" ht="25.5">
      <c r="A7" s="453"/>
      <c r="B7" s="453"/>
      <c r="C7" s="454"/>
      <c r="D7" s="454"/>
      <c r="E7" s="454"/>
      <c r="F7" s="389" t="s">
        <v>7</v>
      </c>
      <c r="G7" s="389" t="s">
        <v>8</v>
      </c>
      <c r="H7" s="389" t="s">
        <v>9</v>
      </c>
      <c r="I7" s="389" t="s">
        <v>10</v>
      </c>
      <c r="J7" s="389" t="s">
        <v>11</v>
      </c>
      <c r="K7" s="389" t="s">
        <v>228</v>
      </c>
      <c r="L7" s="389" t="s">
        <v>242</v>
      </c>
    </row>
    <row r="8" spans="1:13" s="396" customFormat="1" ht="114.75">
      <c r="A8" s="402" t="s">
        <v>209</v>
      </c>
      <c r="B8" s="50" t="s">
        <v>33</v>
      </c>
      <c r="C8" s="52">
        <v>100</v>
      </c>
      <c r="D8" s="403">
        <v>113500000</v>
      </c>
      <c r="E8" s="403">
        <v>113500000</v>
      </c>
      <c r="F8" s="403"/>
      <c r="G8" s="403">
        <v>113500000</v>
      </c>
      <c r="H8" s="403"/>
      <c r="I8" s="403"/>
      <c r="J8" s="403"/>
      <c r="K8" s="403"/>
      <c r="L8" s="403"/>
      <c r="M8" s="404"/>
    </row>
    <row r="9" spans="1:13" s="396" customFormat="1" ht="89.25">
      <c r="A9" s="405" t="s">
        <v>210</v>
      </c>
      <c r="B9" s="50" t="s">
        <v>33</v>
      </c>
      <c r="C9" s="52">
        <v>100</v>
      </c>
      <c r="D9" s="403">
        <v>37750000</v>
      </c>
      <c r="E9" s="403">
        <f t="shared" ref="E9:E11" si="0">D9</f>
        <v>37750000</v>
      </c>
      <c r="F9" s="403"/>
      <c r="G9" s="403">
        <f>+E9</f>
        <v>37750000</v>
      </c>
      <c r="H9" s="403"/>
      <c r="I9" s="403"/>
      <c r="J9" s="403"/>
      <c r="K9" s="403"/>
      <c r="L9" s="403"/>
      <c r="M9" s="404"/>
    </row>
    <row r="10" spans="1:13" s="396" customFormat="1" ht="51">
      <c r="A10" s="406" t="s">
        <v>211</v>
      </c>
      <c r="B10" s="309" t="s">
        <v>212</v>
      </c>
      <c r="C10" s="407">
        <v>5</v>
      </c>
      <c r="D10" s="403">
        <v>175000000</v>
      </c>
      <c r="E10" s="403">
        <f t="shared" si="0"/>
        <v>175000000</v>
      </c>
      <c r="F10" s="403"/>
      <c r="G10" s="403">
        <f>+E10</f>
        <v>175000000</v>
      </c>
      <c r="H10" s="403"/>
      <c r="I10" s="403"/>
      <c r="J10" s="403"/>
      <c r="K10" s="403"/>
      <c r="L10" s="403"/>
      <c r="M10" s="404"/>
    </row>
    <row r="11" spans="1:13" s="396" customFormat="1" ht="38.25">
      <c r="A11" s="282" t="s">
        <v>60</v>
      </c>
      <c r="B11" s="309" t="s">
        <v>61</v>
      </c>
      <c r="C11" s="309">
        <v>100</v>
      </c>
      <c r="D11" s="403">
        <v>30000000</v>
      </c>
      <c r="E11" s="403">
        <f t="shared" si="0"/>
        <v>30000000</v>
      </c>
      <c r="F11" s="403"/>
      <c r="G11" s="403">
        <f>+E11</f>
        <v>30000000</v>
      </c>
      <c r="H11" s="403"/>
      <c r="I11" s="403"/>
      <c r="J11" s="403"/>
      <c r="K11" s="403"/>
      <c r="L11" s="308"/>
      <c r="M11" s="404"/>
    </row>
    <row r="12" spans="1:13">
      <c r="A12" s="413" t="s">
        <v>25</v>
      </c>
      <c r="B12" s="413"/>
      <c r="C12" s="413"/>
      <c r="D12" s="413"/>
      <c r="E12" s="132">
        <f>E8+E9+E10+E11</f>
        <v>356250000</v>
      </c>
      <c r="F12" s="132">
        <f>SUM(F8:F11)</f>
        <v>0</v>
      </c>
      <c r="G12" s="132">
        <f>SUM(G8:G11)</f>
        <v>356250000</v>
      </c>
      <c r="H12" s="132">
        <f>SUM(H8:H11)</f>
        <v>0</v>
      </c>
      <c r="I12" s="132">
        <f>SUM(I8:I11)</f>
        <v>0</v>
      </c>
      <c r="J12" s="132">
        <f>SUM(J8:J11)</f>
        <v>0</v>
      </c>
      <c r="K12" s="132">
        <f>SUM(K8:K11)</f>
        <v>0</v>
      </c>
      <c r="L12" s="132">
        <f>SUM(L8:L11)</f>
        <v>0</v>
      </c>
      <c r="M12" s="151"/>
    </row>
    <row r="13" spans="1:13">
      <c r="A13" s="421" t="s">
        <v>26</v>
      </c>
      <c r="B13" s="421"/>
      <c r="C13" s="421"/>
      <c r="D13" s="421"/>
      <c r="E13" s="132">
        <f>+'[8]FUENTES Y USOS'!AR20</f>
        <v>356250000</v>
      </c>
      <c r="F13" s="132">
        <f>+'[8]FUENTES Y USOS'!AK20</f>
        <v>0</v>
      </c>
      <c r="G13" s="132">
        <f>+'[8]FUENTES Y USOS'!AL20</f>
        <v>356250000</v>
      </c>
      <c r="H13" s="132">
        <f>+'[8]FUENTES Y USOS'!AM20</f>
        <v>0</v>
      </c>
      <c r="I13" s="132">
        <f>+'[8]FUENTES Y USOS'!AN20</f>
        <v>0</v>
      </c>
      <c r="J13" s="132">
        <f>+'[8]FUENTES Y USOS'!AO20</f>
        <v>0</v>
      </c>
      <c r="K13" s="132">
        <f>+'[8]FUENTES Y USOS'!AP20</f>
        <v>0</v>
      </c>
      <c r="L13" s="132">
        <f>+'[8]FUENTES Y USOS'!AQ20</f>
        <v>0</v>
      </c>
    </row>
    <row r="14" spans="1:13">
      <c r="A14" s="413" t="s">
        <v>27</v>
      </c>
      <c r="B14" s="413"/>
      <c r="C14" s="413"/>
      <c r="D14" s="413"/>
      <c r="E14" s="140">
        <f>+E13-E12</f>
        <v>0</v>
      </c>
      <c r="F14" s="140">
        <f t="shared" ref="F14:L14" si="1">+F13-F12</f>
        <v>0</v>
      </c>
      <c r="G14" s="140">
        <f t="shared" si="1"/>
        <v>0</v>
      </c>
      <c r="H14" s="140">
        <f t="shared" si="1"/>
        <v>0</v>
      </c>
      <c r="I14" s="140">
        <f t="shared" si="1"/>
        <v>0</v>
      </c>
      <c r="J14" s="140">
        <f t="shared" si="1"/>
        <v>0</v>
      </c>
      <c r="K14" s="140">
        <f t="shared" si="1"/>
        <v>0</v>
      </c>
      <c r="L14" s="140">
        <f t="shared" si="1"/>
        <v>0</v>
      </c>
    </row>
    <row r="17" spans="1:11">
      <c r="A17" s="55"/>
      <c r="B17" s="460" t="s">
        <v>28</v>
      </c>
      <c r="C17" s="460"/>
      <c r="D17" s="460"/>
      <c r="E17" s="460"/>
      <c r="F17" s="363"/>
      <c r="G17" s="363"/>
      <c r="H17" s="363"/>
      <c r="I17" s="363"/>
      <c r="J17" s="363"/>
      <c r="K17" s="363"/>
    </row>
    <row r="18" spans="1:11">
      <c r="A18" s="56"/>
      <c r="B18" s="460" t="s">
        <v>29</v>
      </c>
      <c r="C18" s="460"/>
      <c r="D18" s="460"/>
      <c r="E18" s="460"/>
      <c r="F18" s="363"/>
      <c r="G18" s="363"/>
      <c r="H18" s="363"/>
      <c r="I18" s="363"/>
      <c r="J18" s="363"/>
      <c r="K18" s="363"/>
    </row>
  </sheetData>
  <mergeCells count="15">
    <mergeCell ref="A1:A4"/>
    <mergeCell ref="B1:K4"/>
    <mergeCell ref="L1:L2"/>
    <mergeCell ref="A5:K5"/>
    <mergeCell ref="A6:A7"/>
    <mergeCell ref="B6:B7"/>
    <mergeCell ref="C6:C7"/>
    <mergeCell ref="D6:D7"/>
    <mergeCell ref="E6:E7"/>
    <mergeCell ref="F6:K6"/>
    <mergeCell ref="A12:D12"/>
    <mergeCell ref="A13:D13"/>
    <mergeCell ref="A14:D14"/>
    <mergeCell ref="B17:E17"/>
    <mergeCell ref="B18:E18"/>
  </mergeCells>
  <pageMargins left="0.70866141732283472" right="0.70866141732283472" top="0.74803149606299213" bottom="0.74803149606299213" header="0.31496062992125984" footer="0.31496062992125984"/>
  <pageSetup scale="80" orientation="landscape" verticalDpi="597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27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23" sqref="G23"/>
    </sheetView>
  </sheetViews>
  <sheetFormatPr baseColWidth="10" defaultRowHeight="12.75"/>
  <cols>
    <col min="1" max="1" width="42.85546875" style="136" customWidth="1"/>
    <col min="2" max="2" width="13.85546875" style="136" bestFit="1" customWidth="1"/>
    <col min="3" max="3" width="11.7109375" style="136" bestFit="1" customWidth="1"/>
    <col min="4" max="4" width="16.85546875" style="136" customWidth="1"/>
    <col min="5" max="5" width="18.140625" style="136" bestFit="1" customWidth="1"/>
    <col min="6" max="6" width="14.85546875" style="136" bestFit="1" customWidth="1"/>
    <col min="7" max="7" width="14.28515625" style="136" customWidth="1"/>
    <col min="8" max="8" width="14.85546875" style="136" customWidth="1"/>
    <col min="9" max="9" width="13.85546875" style="136" customWidth="1"/>
    <col min="10" max="10" width="14.85546875" style="136" bestFit="1" customWidth="1"/>
    <col min="11" max="11" width="14.85546875" style="136" customWidth="1"/>
    <col min="12" max="12" width="11.5703125" style="136" bestFit="1" customWidth="1"/>
    <col min="13" max="13" width="21.5703125" style="136" customWidth="1"/>
    <col min="14" max="14" width="13.85546875" style="136" bestFit="1" customWidth="1"/>
    <col min="15" max="15" width="16" style="136" customWidth="1"/>
    <col min="16" max="16384" width="11.42578125" style="136"/>
  </cols>
  <sheetData>
    <row r="1" spans="1:13" ht="15" customHeight="1">
      <c r="A1" s="482"/>
      <c r="B1" s="484" t="s">
        <v>233</v>
      </c>
      <c r="C1" s="484"/>
      <c r="D1" s="484"/>
      <c r="E1" s="484"/>
      <c r="F1" s="484"/>
      <c r="G1" s="484"/>
      <c r="H1" s="484"/>
      <c r="I1" s="484"/>
      <c r="J1" s="484"/>
      <c r="K1" s="484"/>
      <c r="L1" s="485"/>
      <c r="M1" s="423" t="s">
        <v>234</v>
      </c>
    </row>
    <row r="2" spans="1:13">
      <c r="A2" s="482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5"/>
      <c r="M2" s="423"/>
    </row>
    <row r="3" spans="1:13">
      <c r="A3" s="482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5"/>
      <c r="M3" s="12" t="s">
        <v>235</v>
      </c>
    </row>
    <row r="4" spans="1:13">
      <c r="A4" s="483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7"/>
      <c r="M4" s="373" t="s">
        <v>236</v>
      </c>
    </row>
    <row r="5" spans="1:13" s="143" customFormat="1" ht="21.75" customHeight="1">
      <c r="A5" s="488" t="s">
        <v>182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</row>
    <row r="6" spans="1:13" s="143" customFormat="1" ht="21.75" customHeight="1">
      <c r="A6" s="489" t="s">
        <v>31</v>
      </c>
      <c r="B6" s="489" t="s">
        <v>2</v>
      </c>
      <c r="C6" s="490" t="s">
        <v>3</v>
      </c>
      <c r="D6" s="490" t="s">
        <v>4</v>
      </c>
      <c r="E6" s="490" t="s">
        <v>5</v>
      </c>
      <c r="F6" s="490" t="s">
        <v>6</v>
      </c>
      <c r="G6" s="490"/>
      <c r="H6" s="490"/>
      <c r="I6" s="490"/>
      <c r="J6" s="490"/>
      <c r="K6" s="490"/>
      <c r="L6" s="490"/>
      <c r="M6" s="490"/>
    </row>
    <row r="7" spans="1:13" ht="25.5">
      <c r="A7" s="489"/>
      <c r="B7" s="489"/>
      <c r="C7" s="490"/>
      <c r="D7" s="490"/>
      <c r="E7" s="490"/>
      <c r="F7" s="375" t="s">
        <v>7</v>
      </c>
      <c r="G7" s="375" t="s">
        <v>8</v>
      </c>
      <c r="H7" s="375" t="s">
        <v>9</v>
      </c>
      <c r="I7" s="375" t="s">
        <v>10</v>
      </c>
      <c r="J7" s="375" t="s">
        <v>11</v>
      </c>
      <c r="K7" s="375" t="s">
        <v>228</v>
      </c>
      <c r="L7" s="375" t="s">
        <v>242</v>
      </c>
      <c r="M7" s="371" t="s">
        <v>113</v>
      </c>
    </row>
    <row r="8" spans="1:13" ht="20.25" customHeight="1">
      <c r="A8" s="378"/>
      <c r="B8" s="378"/>
      <c r="C8" s="379"/>
      <c r="D8" s="379"/>
      <c r="E8" s="379"/>
      <c r="F8" s="375"/>
      <c r="G8" s="375"/>
      <c r="H8" s="375"/>
      <c r="I8" s="375"/>
      <c r="J8" s="375"/>
      <c r="K8" s="375"/>
      <c r="L8" s="375"/>
      <c r="M8" s="375"/>
    </row>
    <row r="9" spans="1:13" ht="38.25">
      <c r="A9" s="128" t="s">
        <v>183</v>
      </c>
      <c r="B9" s="125" t="s">
        <v>184</v>
      </c>
      <c r="C9" s="129">
        <v>1</v>
      </c>
      <c r="D9" s="138"/>
      <c r="E9" s="138"/>
      <c r="F9" s="152"/>
      <c r="G9" s="137"/>
      <c r="H9" s="137"/>
      <c r="I9" s="137"/>
      <c r="J9" s="137"/>
      <c r="K9" s="137"/>
      <c r="L9" s="137"/>
      <c r="M9" s="137"/>
    </row>
    <row r="10" spans="1:13" ht="43.5" customHeight="1">
      <c r="A10" s="39" t="s">
        <v>185</v>
      </c>
      <c r="B10" s="126" t="s">
        <v>155</v>
      </c>
      <c r="C10" s="129">
        <v>1</v>
      </c>
      <c r="D10" s="138">
        <v>1000000000</v>
      </c>
      <c r="E10" s="138">
        <v>1000000000</v>
      </c>
      <c r="F10" s="138">
        <v>1000000000</v>
      </c>
      <c r="G10" s="138"/>
      <c r="H10" s="138"/>
      <c r="I10" s="138"/>
      <c r="J10" s="138"/>
      <c r="K10" s="138"/>
      <c r="L10" s="138"/>
      <c r="M10" s="138"/>
    </row>
    <row r="11" spans="1:13" ht="40.5" customHeight="1">
      <c r="A11" s="128" t="s">
        <v>186</v>
      </c>
      <c r="B11" s="125" t="s">
        <v>13</v>
      </c>
      <c r="C11" s="129">
        <v>100</v>
      </c>
      <c r="D11" s="336">
        <v>800000000</v>
      </c>
      <c r="E11" s="336">
        <f>+D11</f>
        <v>800000000</v>
      </c>
      <c r="F11" s="124">
        <f>+E11</f>
        <v>800000000</v>
      </c>
      <c r="G11" s="34"/>
      <c r="H11" s="34"/>
      <c r="I11" s="34"/>
      <c r="J11" s="34"/>
      <c r="K11" s="34"/>
      <c r="L11" s="34"/>
      <c r="M11" s="263"/>
    </row>
    <row r="12" spans="1:13" ht="63.75">
      <c r="A12" s="39" t="s">
        <v>187</v>
      </c>
      <c r="B12" s="125" t="s">
        <v>188</v>
      </c>
      <c r="C12" s="125">
        <v>38</v>
      </c>
      <c r="D12" s="15">
        <v>100000000</v>
      </c>
      <c r="E12" s="34">
        <f>+D12</f>
        <v>100000000</v>
      </c>
      <c r="F12" s="138"/>
      <c r="G12" s="138">
        <v>100000000</v>
      </c>
      <c r="H12" s="138"/>
      <c r="I12" s="138"/>
      <c r="J12" s="138"/>
      <c r="K12" s="138"/>
      <c r="L12" s="138"/>
      <c r="M12" s="138"/>
    </row>
    <row r="13" spans="1:13">
      <c r="A13" s="497" t="s">
        <v>25</v>
      </c>
      <c r="B13" s="498"/>
      <c r="C13" s="498"/>
      <c r="D13" s="499"/>
      <c r="E13" s="139">
        <f>SUM(E9:E12)</f>
        <v>1900000000</v>
      </c>
      <c r="F13" s="139">
        <f>SUM(F9:F12)</f>
        <v>1800000000</v>
      </c>
      <c r="G13" s="139">
        <f>SUM(G9:G12)</f>
        <v>100000000</v>
      </c>
      <c r="H13" s="139">
        <f>SUM(H9:H12)</f>
        <v>0</v>
      </c>
      <c r="I13" s="139">
        <f>SUM(I9:I12)</f>
        <v>0</v>
      </c>
      <c r="J13" s="139">
        <f>SUM(J9:J12)</f>
        <v>0</v>
      </c>
      <c r="K13" s="139">
        <f>SUM(K9:K12)</f>
        <v>0</v>
      </c>
      <c r="L13" s="139">
        <f>SUM(L9:L12)</f>
        <v>0</v>
      </c>
      <c r="M13" s="139">
        <f>SUM(M9:M12)</f>
        <v>0</v>
      </c>
    </row>
    <row r="14" spans="1:13">
      <c r="A14" s="500" t="s">
        <v>26</v>
      </c>
      <c r="B14" s="501"/>
      <c r="C14" s="501"/>
      <c r="D14" s="502"/>
      <c r="E14" s="139">
        <f>+'[9]FUENTES Y USOS'!AR21</f>
        <v>1900000000</v>
      </c>
      <c r="F14" s="139">
        <f>+'[9]FUENTES Y USOS'!AK21</f>
        <v>1800000000</v>
      </c>
      <c r="G14" s="139">
        <f>+'[9]FUENTES Y USOS'!AL21</f>
        <v>100000000</v>
      </c>
      <c r="H14" s="139">
        <f>+'[9]FUENTES Y USOS'!AM21</f>
        <v>0</v>
      </c>
      <c r="I14" s="139">
        <f>+'[9]FUENTES Y USOS'!AN21</f>
        <v>0</v>
      </c>
      <c r="J14" s="139">
        <f>+'[9]FUENTES Y USOS'!AO21</f>
        <v>0</v>
      </c>
      <c r="K14" s="139">
        <f>+'[9]FUENTES Y USOS'!AP21</f>
        <v>0</v>
      </c>
      <c r="L14" s="139">
        <f>+'[9]FUENTES Y USOS'!AQ21</f>
        <v>0</v>
      </c>
      <c r="M14" s="139"/>
    </row>
    <row r="15" spans="1:13">
      <c r="A15" s="497" t="s">
        <v>27</v>
      </c>
      <c r="B15" s="498"/>
      <c r="C15" s="498"/>
      <c r="D15" s="499"/>
      <c r="E15" s="140">
        <f>+E14-E13</f>
        <v>0</v>
      </c>
      <c r="F15" s="140">
        <f t="shared" ref="F15:L15" si="0">+F14-F13</f>
        <v>0</v>
      </c>
      <c r="G15" s="140">
        <f t="shared" si="0"/>
        <v>0</v>
      </c>
      <c r="H15" s="140">
        <f t="shared" si="0"/>
        <v>0</v>
      </c>
      <c r="I15" s="140">
        <f t="shared" si="0"/>
        <v>0</v>
      </c>
      <c r="J15" s="140">
        <f t="shared" si="0"/>
        <v>0</v>
      </c>
      <c r="K15" s="140">
        <f t="shared" si="0"/>
        <v>0</v>
      </c>
      <c r="L15" s="140">
        <f t="shared" si="0"/>
        <v>0</v>
      </c>
      <c r="M15" s="140">
        <f>+M14-M13</f>
        <v>0</v>
      </c>
    </row>
    <row r="17" spans="1:11">
      <c r="A17" s="55"/>
      <c r="B17" s="509" t="s">
        <v>28</v>
      </c>
      <c r="C17" s="510"/>
      <c r="D17" s="510"/>
      <c r="E17" s="511"/>
      <c r="G17" s="228"/>
      <c r="H17" s="151"/>
      <c r="I17" s="151"/>
      <c r="J17" s="151"/>
      <c r="K17" s="151"/>
    </row>
    <row r="18" spans="1:11">
      <c r="A18" s="56"/>
      <c r="B18" s="509" t="s">
        <v>29</v>
      </c>
      <c r="C18" s="510"/>
      <c r="D18" s="510"/>
      <c r="E18" s="511"/>
      <c r="H18" s="151"/>
      <c r="I18" s="151"/>
      <c r="J18" s="151"/>
      <c r="K18" s="151"/>
    </row>
    <row r="19" spans="1:11">
      <c r="H19" s="151"/>
      <c r="I19" s="151"/>
      <c r="J19" s="151"/>
      <c r="K19" s="151"/>
    </row>
    <row r="20" spans="1:11">
      <c r="H20" s="151"/>
      <c r="I20" s="151"/>
      <c r="J20" s="151"/>
      <c r="K20" s="151"/>
    </row>
    <row r="21" spans="1:11">
      <c r="H21" s="151"/>
      <c r="I21" s="151"/>
      <c r="J21" s="151"/>
      <c r="K21" s="151"/>
    </row>
    <row r="22" spans="1:11">
      <c r="H22" s="151"/>
      <c r="I22" s="151"/>
      <c r="J22" s="151"/>
      <c r="K22" s="151"/>
    </row>
    <row r="23" spans="1:11">
      <c r="H23" s="151"/>
      <c r="I23" s="151"/>
      <c r="J23" s="151"/>
      <c r="K23" s="151"/>
    </row>
    <row r="24" spans="1:11">
      <c r="E24" s="185"/>
      <c r="H24" s="151"/>
      <c r="I24" s="151"/>
      <c r="J24" s="151"/>
      <c r="K24" s="151"/>
    </row>
    <row r="25" spans="1:11">
      <c r="H25" s="151"/>
      <c r="I25" s="151"/>
      <c r="J25" s="151"/>
      <c r="K25" s="151"/>
    </row>
    <row r="26" spans="1:11">
      <c r="E26" s="185"/>
      <c r="H26" s="151"/>
      <c r="I26" s="151"/>
      <c r="J26" s="151"/>
      <c r="K26" s="151"/>
    </row>
    <row r="27" spans="1:11">
      <c r="H27" s="151"/>
      <c r="I27" s="151"/>
      <c r="J27" s="151"/>
      <c r="K27" s="151"/>
    </row>
  </sheetData>
  <mergeCells count="15">
    <mergeCell ref="B18:E18"/>
    <mergeCell ref="A1:A4"/>
    <mergeCell ref="B1:L4"/>
    <mergeCell ref="M1:M2"/>
    <mergeCell ref="A5:M5"/>
    <mergeCell ref="A6:A7"/>
    <mergeCell ref="B6:B7"/>
    <mergeCell ref="C6:C7"/>
    <mergeCell ref="D6:D7"/>
    <mergeCell ref="E6:E7"/>
    <mergeCell ref="F6:M6"/>
    <mergeCell ref="A13:D13"/>
    <mergeCell ref="A14:D14"/>
    <mergeCell ref="B17:E17"/>
    <mergeCell ref="A15:D1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597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B34"/>
  <sheetViews>
    <sheetView workbookViewId="0">
      <selection activeCell="L9" sqref="L9"/>
    </sheetView>
  </sheetViews>
  <sheetFormatPr baseColWidth="10" defaultColWidth="13.85546875" defaultRowHeight="12.75"/>
  <cols>
    <col min="1" max="1" width="30.7109375" style="1" customWidth="1"/>
    <col min="2" max="2" width="13.85546875" style="372" bestFit="1" customWidth="1"/>
    <col min="3" max="3" width="11.42578125" style="372" customWidth="1"/>
    <col min="4" max="4" width="18" style="1" customWidth="1"/>
    <col min="5" max="5" width="18.140625" style="303" customWidth="1"/>
    <col min="6" max="6" width="13.140625" style="1" customWidth="1"/>
    <col min="7" max="7" width="18.5703125" style="1" customWidth="1"/>
    <col min="8" max="8" width="18.28515625" style="1" customWidth="1"/>
    <col min="9" max="10" width="18.85546875" style="1" customWidth="1"/>
    <col min="11" max="11" width="19" style="318" customWidth="1"/>
    <col min="12" max="236" width="11.42578125" style="318" customWidth="1"/>
    <col min="237" max="237" width="28.28515625" style="318" customWidth="1"/>
    <col min="238" max="834" width="13.85546875" style="318"/>
    <col min="835" max="16384" width="13.85546875" style="1"/>
  </cols>
  <sheetData>
    <row r="1" spans="1:834" ht="15" customHeight="1">
      <c r="A1" s="420"/>
      <c r="B1" s="484" t="s">
        <v>233</v>
      </c>
      <c r="C1" s="484"/>
      <c r="D1" s="484"/>
      <c r="E1" s="484"/>
      <c r="F1" s="484"/>
      <c r="G1" s="484"/>
      <c r="H1" s="484"/>
      <c r="I1" s="485"/>
      <c r="J1" s="423" t="s">
        <v>234</v>
      </c>
    </row>
    <row r="2" spans="1:834">
      <c r="A2" s="420"/>
      <c r="B2" s="484"/>
      <c r="C2" s="484"/>
      <c r="D2" s="484"/>
      <c r="E2" s="484"/>
      <c r="F2" s="484"/>
      <c r="G2" s="484"/>
      <c r="H2" s="484"/>
      <c r="I2" s="485"/>
      <c r="J2" s="423"/>
    </row>
    <row r="3" spans="1:834">
      <c r="A3" s="420"/>
      <c r="B3" s="484"/>
      <c r="C3" s="484"/>
      <c r="D3" s="484"/>
      <c r="E3" s="484"/>
      <c r="F3" s="484"/>
      <c r="G3" s="484"/>
      <c r="H3" s="484"/>
      <c r="I3" s="485"/>
      <c r="J3" s="12" t="s">
        <v>235</v>
      </c>
    </row>
    <row r="4" spans="1:834">
      <c r="A4" s="512"/>
      <c r="B4" s="486"/>
      <c r="C4" s="486"/>
      <c r="D4" s="486"/>
      <c r="E4" s="486"/>
      <c r="F4" s="486"/>
      <c r="G4" s="486"/>
      <c r="H4" s="486"/>
      <c r="I4" s="487"/>
      <c r="J4" s="373" t="s">
        <v>236</v>
      </c>
    </row>
    <row r="5" spans="1:834" s="120" customFormat="1" ht="27" customHeight="1">
      <c r="A5" s="549" t="s">
        <v>112</v>
      </c>
      <c r="B5" s="550"/>
      <c r="C5" s="550"/>
      <c r="D5" s="550"/>
      <c r="E5" s="550"/>
      <c r="F5" s="550"/>
      <c r="G5" s="550"/>
      <c r="H5" s="550"/>
      <c r="I5" s="550"/>
      <c r="J5" s="551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  <c r="CU5" s="319"/>
      <c r="CV5" s="319"/>
      <c r="CW5" s="319"/>
      <c r="CX5" s="319"/>
      <c r="CY5" s="319"/>
      <c r="CZ5" s="319"/>
      <c r="DA5" s="319"/>
      <c r="DB5" s="319"/>
      <c r="DC5" s="319"/>
      <c r="DD5" s="319"/>
      <c r="DE5" s="319"/>
      <c r="DF5" s="319"/>
      <c r="DG5" s="319"/>
      <c r="DH5" s="319"/>
      <c r="DI5" s="319"/>
      <c r="DJ5" s="319"/>
      <c r="DK5" s="319"/>
      <c r="DL5" s="319"/>
      <c r="DM5" s="319"/>
      <c r="DN5" s="319"/>
      <c r="DO5" s="319"/>
      <c r="DP5" s="319"/>
      <c r="DQ5" s="319"/>
      <c r="DR5" s="319"/>
      <c r="DS5" s="319"/>
      <c r="DT5" s="319"/>
      <c r="DU5" s="319"/>
      <c r="DV5" s="319"/>
      <c r="DW5" s="319"/>
      <c r="DX5" s="319"/>
      <c r="DY5" s="319"/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/>
      <c r="EL5" s="319"/>
      <c r="EM5" s="319"/>
      <c r="EN5" s="319"/>
      <c r="EO5" s="319"/>
      <c r="EP5" s="319"/>
      <c r="EQ5" s="319"/>
      <c r="ER5" s="319"/>
      <c r="ES5" s="319"/>
      <c r="ET5" s="319"/>
      <c r="EU5" s="319"/>
      <c r="EV5" s="319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  <c r="GP5" s="319"/>
      <c r="GQ5" s="319"/>
      <c r="GR5" s="319"/>
      <c r="GS5" s="319"/>
      <c r="GT5" s="319"/>
      <c r="GU5" s="319"/>
      <c r="GV5" s="319"/>
      <c r="GW5" s="319"/>
      <c r="GX5" s="319"/>
      <c r="GY5" s="319"/>
      <c r="GZ5" s="319"/>
      <c r="HA5" s="319"/>
      <c r="HB5" s="319"/>
      <c r="HC5" s="319"/>
      <c r="HD5" s="319"/>
      <c r="HE5" s="319"/>
      <c r="HF5" s="319"/>
      <c r="HG5" s="319"/>
      <c r="HH5" s="319"/>
      <c r="HI5" s="319"/>
      <c r="HJ5" s="319"/>
      <c r="HK5" s="319"/>
      <c r="HL5" s="319"/>
      <c r="HM5" s="319"/>
      <c r="HN5" s="319"/>
      <c r="HO5" s="319"/>
      <c r="HP5" s="319"/>
      <c r="HQ5" s="319"/>
      <c r="HR5" s="319"/>
      <c r="HS5" s="319"/>
      <c r="HT5" s="319"/>
      <c r="HU5" s="319"/>
      <c r="HV5" s="319"/>
      <c r="HW5" s="319"/>
      <c r="HX5" s="319"/>
      <c r="HY5" s="319"/>
      <c r="HZ5" s="319"/>
      <c r="IA5" s="319"/>
      <c r="IB5" s="319"/>
      <c r="IC5" s="319"/>
      <c r="ID5" s="319"/>
      <c r="IE5" s="319"/>
      <c r="IF5" s="319"/>
      <c r="IG5" s="319"/>
      <c r="IH5" s="319"/>
      <c r="II5" s="319"/>
      <c r="IJ5" s="319"/>
      <c r="IK5" s="319"/>
      <c r="IL5" s="319"/>
      <c r="IM5" s="319"/>
      <c r="IN5" s="319"/>
      <c r="IO5" s="319"/>
      <c r="IP5" s="319"/>
      <c r="IQ5" s="319"/>
      <c r="IR5" s="319"/>
      <c r="IS5" s="319"/>
      <c r="IT5" s="319"/>
      <c r="IU5" s="319"/>
      <c r="IV5" s="319"/>
      <c r="IW5" s="319"/>
      <c r="IX5" s="319"/>
      <c r="IY5" s="319"/>
      <c r="IZ5" s="319"/>
      <c r="JA5" s="319"/>
      <c r="JB5" s="319"/>
      <c r="JC5" s="319"/>
      <c r="JD5" s="319"/>
      <c r="JE5" s="319"/>
      <c r="JF5" s="319"/>
      <c r="JG5" s="319"/>
      <c r="JH5" s="319"/>
      <c r="JI5" s="319"/>
      <c r="JJ5" s="319"/>
      <c r="JK5" s="319"/>
      <c r="JL5" s="319"/>
      <c r="JM5" s="319"/>
      <c r="JN5" s="319"/>
      <c r="JO5" s="319"/>
      <c r="JP5" s="319"/>
      <c r="JQ5" s="319"/>
      <c r="JR5" s="319"/>
      <c r="JS5" s="319"/>
      <c r="JT5" s="319"/>
      <c r="JU5" s="319"/>
      <c r="JV5" s="319"/>
      <c r="JW5" s="319"/>
      <c r="JX5" s="319"/>
      <c r="JY5" s="319"/>
      <c r="JZ5" s="319"/>
      <c r="KA5" s="319"/>
      <c r="KB5" s="319"/>
      <c r="KC5" s="319"/>
      <c r="KD5" s="319"/>
      <c r="KE5" s="319"/>
      <c r="KF5" s="319"/>
      <c r="KG5" s="319"/>
      <c r="KH5" s="319"/>
      <c r="KI5" s="319"/>
      <c r="KJ5" s="319"/>
      <c r="KK5" s="319"/>
      <c r="KL5" s="319"/>
      <c r="KM5" s="319"/>
      <c r="KN5" s="319"/>
      <c r="KO5" s="319"/>
      <c r="KP5" s="319"/>
      <c r="KQ5" s="319"/>
      <c r="KR5" s="319"/>
      <c r="KS5" s="319"/>
      <c r="KT5" s="319"/>
      <c r="KU5" s="319"/>
      <c r="KV5" s="319"/>
      <c r="KW5" s="319"/>
      <c r="KX5" s="319"/>
      <c r="KY5" s="319"/>
      <c r="KZ5" s="319"/>
      <c r="LA5" s="319"/>
      <c r="LB5" s="319"/>
      <c r="LC5" s="319"/>
      <c r="LD5" s="319"/>
      <c r="LE5" s="319"/>
      <c r="LF5" s="319"/>
      <c r="LG5" s="319"/>
      <c r="LH5" s="319"/>
      <c r="LI5" s="319"/>
      <c r="LJ5" s="319"/>
      <c r="LK5" s="319"/>
      <c r="LL5" s="319"/>
      <c r="LM5" s="319"/>
      <c r="LN5" s="319"/>
      <c r="LO5" s="319"/>
      <c r="LP5" s="319"/>
      <c r="LQ5" s="319"/>
      <c r="LR5" s="319"/>
      <c r="LS5" s="319"/>
      <c r="LT5" s="319"/>
      <c r="LU5" s="319"/>
      <c r="LV5" s="319"/>
      <c r="LW5" s="319"/>
      <c r="LX5" s="319"/>
      <c r="LY5" s="319"/>
      <c r="LZ5" s="319"/>
      <c r="MA5" s="319"/>
      <c r="MB5" s="319"/>
      <c r="MC5" s="319"/>
      <c r="MD5" s="319"/>
      <c r="ME5" s="319"/>
      <c r="MF5" s="319"/>
      <c r="MG5" s="319"/>
      <c r="MH5" s="319"/>
      <c r="MI5" s="319"/>
      <c r="MJ5" s="319"/>
      <c r="MK5" s="319"/>
      <c r="ML5" s="319"/>
      <c r="MM5" s="319"/>
      <c r="MN5" s="319"/>
      <c r="MO5" s="319"/>
      <c r="MP5" s="319"/>
      <c r="MQ5" s="319"/>
      <c r="MR5" s="319"/>
      <c r="MS5" s="319"/>
      <c r="MT5" s="319"/>
      <c r="MU5" s="319"/>
      <c r="MV5" s="319"/>
      <c r="MW5" s="319"/>
      <c r="MX5" s="319"/>
      <c r="MY5" s="319"/>
      <c r="MZ5" s="319"/>
      <c r="NA5" s="319"/>
      <c r="NB5" s="319"/>
      <c r="NC5" s="319"/>
      <c r="ND5" s="319"/>
      <c r="NE5" s="319"/>
      <c r="NF5" s="319"/>
      <c r="NG5" s="319"/>
      <c r="NH5" s="319"/>
      <c r="NI5" s="319"/>
      <c r="NJ5" s="319"/>
      <c r="NK5" s="319"/>
      <c r="NL5" s="319"/>
      <c r="NM5" s="319"/>
      <c r="NN5" s="319"/>
      <c r="NO5" s="319"/>
      <c r="NP5" s="319"/>
      <c r="NQ5" s="319"/>
      <c r="NR5" s="319"/>
      <c r="NS5" s="319"/>
      <c r="NT5" s="319"/>
      <c r="NU5" s="319"/>
      <c r="NV5" s="319"/>
      <c r="NW5" s="319"/>
      <c r="NX5" s="319"/>
      <c r="NY5" s="319"/>
      <c r="NZ5" s="319"/>
      <c r="OA5" s="319"/>
      <c r="OB5" s="319"/>
      <c r="OC5" s="319"/>
      <c r="OD5" s="319"/>
      <c r="OE5" s="319"/>
      <c r="OF5" s="319"/>
      <c r="OG5" s="319"/>
      <c r="OH5" s="319"/>
      <c r="OI5" s="319"/>
      <c r="OJ5" s="319"/>
      <c r="OK5" s="319"/>
      <c r="OL5" s="319"/>
      <c r="OM5" s="319"/>
      <c r="ON5" s="319"/>
      <c r="OO5" s="319"/>
      <c r="OP5" s="319"/>
      <c r="OQ5" s="319"/>
      <c r="OR5" s="319"/>
      <c r="OS5" s="319"/>
      <c r="OT5" s="319"/>
      <c r="OU5" s="319"/>
      <c r="OV5" s="319"/>
      <c r="OW5" s="319"/>
      <c r="OX5" s="319"/>
      <c r="OY5" s="319"/>
      <c r="OZ5" s="319"/>
      <c r="PA5" s="319"/>
      <c r="PB5" s="319"/>
      <c r="PC5" s="319"/>
      <c r="PD5" s="319"/>
      <c r="PE5" s="319"/>
      <c r="PF5" s="319"/>
      <c r="PG5" s="319"/>
      <c r="PH5" s="319"/>
      <c r="PI5" s="319"/>
      <c r="PJ5" s="319"/>
      <c r="PK5" s="319"/>
      <c r="PL5" s="319"/>
      <c r="PM5" s="319"/>
      <c r="PN5" s="319"/>
      <c r="PO5" s="319"/>
      <c r="PP5" s="319"/>
      <c r="PQ5" s="319"/>
      <c r="PR5" s="319"/>
      <c r="PS5" s="319"/>
      <c r="PT5" s="319"/>
      <c r="PU5" s="319"/>
      <c r="PV5" s="319"/>
      <c r="PW5" s="319"/>
      <c r="PX5" s="319"/>
      <c r="PY5" s="319"/>
      <c r="PZ5" s="319"/>
      <c r="QA5" s="319"/>
      <c r="QB5" s="319"/>
      <c r="QC5" s="319"/>
      <c r="QD5" s="319"/>
      <c r="QE5" s="319"/>
      <c r="QF5" s="319"/>
      <c r="QG5" s="319"/>
      <c r="QH5" s="319"/>
      <c r="QI5" s="319"/>
      <c r="QJ5" s="319"/>
      <c r="QK5" s="319"/>
      <c r="QL5" s="319"/>
      <c r="QM5" s="319"/>
      <c r="QN5" s="319"/>
      <c r="QO5" s="319"/>
      <c r="QP5" s="319"/>
      <c r="QQ5" s="319"/>
      <c r="QR5" s="319"/>
      <c r="QS5" s="319"/>
      <c r="QT5" s="319"/>
      <c r="QU5" s="319"/>
      <c r="QV5" s="319"/>
      <c r="QW5" s="319"/>
      <c r="QX5" s="319"/>
      <c r="QY5" s="319"/>
      <c r="QZ5" s="319"/>
      <c r="RA5" s="319"/>
      <c r="RB5" s="319"/>
      <c r="RC5" s="319"/>
      <c r="RD5" s="319"/>
      <c r="RE5" s="319"/>
      <c r="RF5" s="319"/>
      <c r="RG5" s="319"/>
      <c r="RH5" s="319"/>
      <c r="RI5" s="319"/>
      <c r="RJ5" s="319"/>
      <c r="RK5" s="319"/>
      <c r="RL5" s="319"/>
      <c r="RM5" s="319"/>
      <c r="RN5" s="319"/>
      <c r="RO5" s="319"/>
      <c r="RP5" s="319"/>
      <c r="RQ5" s="319"/>
      <c r="RR5" s="319"/>
      <c r="RS5" s="319"/>
      <c r="RT5" s="319"/>
      <c r="RU5" s="319"/>
      <c r="RV5" s="319"/>
      <c r="RW5" s="319"/>
      <c r="RX5" s="319"/>
      <c r="RY5" s="319"/>
      <c r="RZ5" s="319"/>
      <c r="SA5" s="319"/>
      <c r="SB5" s="319"/>
      <c r="SC5" s="319"/>
      <c r="SD5" s="319"/>
      <c r="SE5" s="319"/>
      <c r="SF5" s="319"/>
      <c r="SG5" s="319"/>
      <c r="SH5" s="319"/>
      <c r="SI5" s="319"/>
      <c r="SJ5" s="319"/>
      <c r="SK5" s="319"/>
      <c r="SL5" s="319"/>
      <c r="SM5" s="319"/>
      <c r="SN5" s="319"/>
      <c r="SO5" s="319"/>
      <c r="SP5" s="319"/>
      <c r="SQ5" s="319"/>
      <c r="SR5" s="319"/>
      <c r="SS5" s="319"/>
      <c r="ST5" s="319"/>
      <c r="SU5" s="319"/>
      <c r="SV5" s="319"/>
      <c r="SW5" s="319"/>
      <c r="SX5" s="319"/>
      <c r="SY5" s="319"/>
      <c r="SZ5" s="319"/>
      <c r="TA5" s="319"/>
      <c r="TB5" s="319"/>
      <c r="TC5" s="319"/>
      <c r="TD5" s="319"/>
      <c r="TE5" s="319"/>
      <c r="TF5" s="319"/>
      <c r="TG5" s="319"/>
      <c r="TH5" s="319"/>
      <c r="TI5" s="319"/>
      <c r="TJ5" s="319"/>
      <c r="TK5" s="319"/>
      <c r="TL5" s="319"/>
      <c r="TM5" s="319"/>
      <c r="TN5" s="319"/>
      <c r="TO5" s="319"/>
      <c r="TP5" s="319"/>
      <c r="TQ5" s="319"/>
      <c r="TR5" s="319"/>
      <c r="TS5" s="319"/>
      <c r="TT5" s="319"/>
      <c r="TU5" s="319"/>
      <c r="TV5" s="319"/>
      <c r="TW5" s="319"/>
      <c r="TX5" s="319"/>
      <c r="TY5" s="319"/>
      <c r="TZ5" s="319"/>
      <c r="UA5" s="319"/>
      <c r="UB5" s="319"/>
      <c r="UC5" s="319"/>
      <c r="UD5" s="319"/>
      <c r="UE5" s="319"/>
      <c r="UF5" s="319"/>
      <c r="UG5" s="319"/>
      <c r="UH5" s="319"/>
      <c r="UI5" s="319"/>
      <c r="UJ5" s="319"/>
      <c r="UK5" s="319"/>
      <c r="UL5" s="319"/>
      <c r="UM5" s="319"/>
      <c r="UN5" s="319"/>
      <c r="UO5" s="319"/>
      <c r="UP5" s="319"/>
      <c r="UQ5" s="319"/>
      <c r="UR5" s="319"/>
      <c r="US5" s="319"/>
      <c r="UT5" s="319"/>
      <c r="UU5" s="319"/>
      <c r="UV5" s="319"/>
      <c r="UW5" s="319"/>
      <c r="UX5" s="319"/>
      <c r="UY5" s="319"/>
      <c r="UZ5" s="319"/>
      <c r="VA5" s="319"/>
      <c r="VB5" s="319"/>
      <c r="VC5" s="319"/>
      <c r="VD5" s="319"/>
      <c r="VE5" s="319"/>
      <c r="VF5" s="319"/>
      <c r="VG5" s="319"/>
      <c r="VH5" s="319"/>
      <c r="VI5" s="319"/>
      <c r="VJ5" s="319"/>
      <c r="VK5" s="319"/>
      <c r="VL5" s="319"/>
      <c r="VM5" s="319"/>
      <c r="VN5" s="319"/>
      <c r="VO5" s="319"/>
      <c r="VP5" s="319"/>
      <c r="VQ5" s="319"/>
      <c r="VR5" s="319"/>
      <c r="VS5" s="319"/>
      <c r="VT5" s="319"/>
      <c r="VU5" s="319"/>
      <c r="VV5" s="319"/>
      <c r="VW5" s="319"/>
      <c r="VX5" s="319"/>
      <c r="VY5" s="319"/>
      <c r="VZ5" s="319"/>
      <c r="WA5" s="319"/>
      <c r="WB5" s="319"/>
      <c r="WC5" s="319"/>
      <c r="WD5" s="319"/>
      <c r="WE5" s="319"/>
      <c r="WF5" s="319"/>
      <c r="WG5" s="319"/>
      <c r="WH5" s="319"/>
      <c r="WI5" s="319"/>
      <c r="WJ5" s="319"/>
      <c r="WK5" s="319"/>
      <c r="WL5" s="319"/>
      <c r="WM5" s="319"/>
      <c r="WN5" s="319"/>
      <c r="WO5" s="319"/>
      <c r="WP5" s="319"/>
      <c r="WQ5" s="319"/>
      <c r="WR5" s="319"/>
      <c r="WS5" s="319"/>
      <c r="WT5" s="319"/>
      <c r="WU5" s="319"/>
      <c r="WV5" s="319"/>
      <c r="WW5" s="319"/>
      <c r="WX5" s="319"/>
      <c r="WY5" s="319"/>
      <c r="WZ5" s="319"/>
      <c r="XA5" s="319"/>
      <c r="XB5" s="319"/>
      <c r="XC5" s="319"/>
      <c r="XD5" s="319"/>
      <c r="XE5" s="319"/>
      <c r="XF5" s="319"/>
      <c r="XG5" s="319"/>
      <c r="XH5" s="319"/>
      <c r="XI5" s="319"/>
      <c r="XJ5" s="319"/>
      <c r="XK5" s="319"/>
      <c r="XL5" s="319"/>
      <c r="XM5" s="319"/>
      <c r="XN5" s="319"/>
      <c r="XO5" s="319"/>
      <c r="XP5" s="319"/>
      <c r="XQ5" s="319"/>
      <c r="XR5" s="319"/>
      <c r="XS5" s="319"/>
      <c r="XT5" s="319"/>
      <c r="XU5" s="319"/>
      <c r="XV5" s="319"/>
      <c r="XW5" s="319"/>
      <c r="XX5" s="319"/>
      <c r="XY5" s="319"/>
      <c r="XZ5" s="319"/>
      <c r="YA5" s="319"/>
      <c r="YB5" s="319"/>
      <c r="YC5" s="319"/>
      <c r="YD5" s="319"/>
      <c r="YE5" s="319"/>
      <c r="YF5" s="319"/>
      <c r="YG5" s="319"/>
      <c r="YH5" s="319"/>
      <c r="YI5" s="319"/>
      <c r="YJ5" s="319"/>
      <c r="YK5" s="319"/>
      <c r="YL5" s="319"/>
      <c r="YM5" s="319"/>
      <c r="YN5" s="319"/>
      <c r="YO5" s="319"/>
      <c r="YP5" s="319"/>
      <c r="YQ5" s="319"/>
      <c r="YR5" s="319"/>
      <c r="YS5" s="319"/>
      <c r="YT5" s="319"/>
      <c r="YU5" s="319"/>
      <c r="YV5" s="319"/>
      <c r="YW5" s="319"/>
      <c r="YX5" s="319"/>
      <c r="YY5" s="319"/>
      <c r="YZ5" s="319"/>
      <c r="ZA5" s="319"/>
      <c r="ZB5" s="319"/>
      <c r="ZC5" s="319"/>
      <c r="ZD5" s="319"/>
      <c r="ZE5" s="319"/>
      <c r="ZF5" s="319"/>
      <c r="ZG5" s="319"/>
      <c r="ZH5" s="319"/>
      <c r="ZI5" s="319"/>
      <c r="ZJ5" s="319"/>
      <c r="ZK5" s="319"/>
      <c r="ZL5" s="319"/>
      <c r="ZM5" s="319"/>
      <c r="ZN5" s="319"/>
      <c r="ZO5" s="319"/>
      <c r="ZP5" s="319"/>
      <c r="ZQ5" s="319"/>
      <c r="ZR5" s="319"/>
      <c r="ZS5" s="319"/>
      <c r="ZT5" s="319"/>
      <c r="ZU5" s="319"/>
      <c r="ZV5" s="319"/>
      <c r="ZW5" s="319"/>
      <c r="ZX5" s="319"/>
      <c r="ZY5" s="319"/>
      <c r="ZZ5" s="319"/>
      <c r="AAA5" s="319"/>
      <c r="AAB5" s="319"/>
      <c r="AAC5" s="319"/>
      <c r="AAD5" s="319"/>
      <c r="AAE5" s="319"/>
      <c r="AAF5" s="319"/>
      <c r="AAG5" s="319"/>
      <c r="AAH5" s="319"/>
      <c r="AAI5" s="319"/>
      <c r="AAJ5" s="319"/>
      <c r="AAK5" s="319"/>
      <c r="AAL5" s="319"/>
      <c r="AAM5" s="319"/>
      <c r="AAN5" s="319"/>
      <c r="AAO5" s="319"/>
      <c r="AAP5" s="319"/>
      <c r="AAQ5" s="319"/>
      <c r="AAR5" s="319"/>
      <c r="AAS5" s="319"/>
      <c r="AAT5" s="319"/>
      <c r="AAU5" s="319"/>
      <c r="AAV5" s="319"/>
      <c r="AAW5" s="319"/>
      <c r="AAX5" s="319"/>
      <c r="AAY5" s="319"/>
      <c r="AAZ5" s="319"/>
      <c r="ABA5" s="319"/>
      <c r="ABB5" s="319"/>
      <c r="ABC5" s="319"/>
      <c r="ABD5" s="319"/>
      <c r="ABE5" s="319"/>
      <c r="ABF5" s="319"/>
      <c r="ABG5" s="319"/>
      <c r="ABH5" s="319"/>
      <c r="ABI5" s="319"/>
      <c r="ABJ5" s="319"/>
      <c r="ABK5" s="319"/>
      <c r="ABL5" s="319"/>
      <c r="ABM5" s="319"/>
      <c r="ABN5" s="319"/>
      <c r="ABO5" s="319"/>
      <c r="ABP5" s="319"/>
      <c r="ABQ5" s="319"/>
      <c r="ABR5" s="319"/>
      <c r="ABS5" s="319"/>
      <c r="ABT5" s="319"/>
      <c r="ABU5" s="319"/>
      <c r="ABV5" s="319"/>
      <c r="ABW5" s="319"/>
      <c r="ABX5" s="319"/>
      <c r="ABY5" s="319"/>
      <c r="ABZ5" s="319"/>
      <c r="ACA5" s="319"/>
      <c r="ACB5" s="319"/>
      <c r="ACC5" s="319"/>
      <c r="ACD5" s="319"/>
      <c r="ACE5" s="319"/>
      <c r="ACF5" s="319"/>
      <c r="ACG5" s="319"/>
      <c r="ACH5" s="319"/>
      <c r="ACI5" s="319"/>
      <c r="ACJ5" s="319"/>
      <c r="ACK5" s="319"/>
      <c r="ACL5" s="319"/>
      <c r="ACM5" s="319"/>
      <c r="ACN5" s="319"/>
      <c r="ACO5" s="319"/>
      <c r="ACP5" s="319"/>
      <c r="ACQ5" s="319"/>
      <c r="ACR5" s="319"/>
      <c r="ACS5" s="319"/>
      <c r="ACT5" s="319"/>
      <c r="ACU5" s="319"/>
      <c r="ACV5" s="319"/>
      <c r="ACW5" s="319"/>
      <c r="ACX5" s="319"/>
      <c r="ACY5" s="319"/>
      <c r="ACZ5" s="319"/>
      <c r="ADA5" s="319"/>
      <c r="ADB5" s="319"/>
      <c r="ADC5" s="319"/>
      <c r="ADD5" s="319"/>
      <c r="ADE5" s="319"/>
      <c r="ADF5" s="319"/>
      <c r="ADG5" s="319"/>
      <c r="ADH5" s="319"/>
      <c r="ADI5" s="319"/>
      <c r="ADJ5" s="319"/>
      <c r="ADK5" s="319"/>
      <c r="ADL5" s="319"/>
      <c r="ADM5" s="319"/>
      <c r="ADN5" s="319"/>
      <c r="ADO5" s="319"/>
      <c r="ADP5" s="319"/>
      <c r="ADQ5" s="319"/>
      <c r="ADR5" s="319"/>
      <c r="ADS5" s="319"/>
      <c r="ADT5" s="319"/>
      <c r="ADU5" s="319"/>
      <c r="ADV5" s="319"/>
      <c r="ADW5" s="319"/>
      <c r="ADX5" s="319"/>
      <c r="ADY5" s="319"/>
      <c r="ADZ5" s="319"/>
      <c r="AEA5" s="319"/>
      <c r="AEB5" s="319"/>
      <c r="AEC5" s="319"/>
      <c r="AED5" s="319"/>
      <c r="AEE5" s="319"/>
      <c r="AEF5" s="319"/>
      <c r="AEG5" s="319"/>
      <c r="AEH5" s="319"/>
      <c r="AEI5" s="319"/>
      <c r="AEJ5" s="319"/>
      <c r="AEK5" s="319"/>
      <c r="AEL5" s="319"/>
      <c r="AEM5" s="319"/>
      <c r="AEN5" s="319"/>
      <c r="AEO5" s="319"/>
      <c r="AEP5" s="319"/>
      <c r="AEQ5" s="319"/>
      <c r="AER5" s="319"/>
      <c r="AES5" s="319"/>
      <c r="AET5" s="319"/>
      <c r="AEU5" s="319"/>
      <c r="AEV5" s="319"/>
      <c r="AEW5" s="319"/>
      <c r="AEX5" s="319"/>
      <c r="AEY5" s="319"/>
      <c r="AEZ5" s="319"/>
      <c r="AFA5" s="319"/>
      <c r="AFB5" s="319"/>
    </row>
    <row r="6" spans="1:834" ht="19.5" customHeight="1">
      <c r="A6" s="480" t="s">
        <v>31</v>
      </c>
      <c r="B6" s="480" t="s">
        <v>2</v>
      </c>
      <c r="C6" s="481" t="s">
        <v>3</v>
      </c>
      <c r="D6" s="481" t="s">
        <v>4</v>
      </c>
      <c r="E6" s="513" t="s">
        <v>5</v>
      </c>
      <c r="F6" s="552" t="s">
        <v>6</v>
      </c>
      <c r="G6" s="553"/>
      <c r="H6" s="553"/>
      <c r="I6" s="553"/>
      <c r="J6" s="554"/>
    </row>
    <row r="7" spans="1:834" ht="39" customHeight="1">
      <c r="A7" s="480"/>
      <c r="B7" s="480"/>
      <c r="C7" s="481"/>
      <c r="D7" s="481"/>
      <c r="E7" s="513"/>
      <c r="F7" s="412" t="s">
        <v>7</v>
      </c>
      <c r="G7" s="412" t="s">
        <v>8</v>
      </c>
      <c r="H7" s="412" t="s">
        <v>9</v>
      </c>
      <c r="I7" s="412" t="s">
        <v>10</v>
      </c>
      <c r="J7" s="412" t="s">
        <v>11</v>
      </c>
    </row>
    <row r="8" spans="1:834" ht="32.25" customHeight="1">
      <c r="A8" s="532" t="s">
        <v>114</v>
      </c>
      <c r="B8" s="533" t="s">
        <v>115</v>
      </c>
      <c r="C8" s="533">
        <v>1</v>
      </c>
      <c r="D8" s="534">
        <v>29538042.580436021</v>
      </c>
      <c r="E8" s="534">
        <v>133427799.42043602</v>
      </c>
      <c r="F8" s="534">
        <v>0</v>
      </c>
      <c r="G8" s="534">
        <v>81986640</v>
      </c>
      <c r="H8" s="534">
        <v>0</v>
      </c>
      <c r="I8" s="534">
        <v>0</v>
      </c>
      <c r="J8" s="534">
        <v>51441159.420436025</v>
      </c>
    </row>
    <row r="9" spans="1:834" ht="29.25" customHeight="1">
      <c r="A9" s="535" t="s">
        <v>121</v>
      </c>
      <c r="B9" s="536" t="s">
        <v>61</v>
      </c>
      <c r="C9" s="536">
        <v>100</v>
      </c>
      <c r="D9" s="537"/>
      <c r="E9" s="537">
        <v>425965120</v>
      </c>
      <c r="F9" s="537">
        <v>0</v>
      </c>
      <c r="G9" s="537">
        <v>423013360</v>
      </c>
      <c r="H9" s="537">
        <v>0</v>
      </c>
      <c r="I9" s="537">
        <v>0</v>
      </c>
      <c r="J9" s="537">
        <v>2951760</v>
      </c>
    </row>
    <row r="10" spans="1:834" s="318" customFormat="1" ht="38.25" customHeight="1">
      <c r="A10" s="535" t="s">
        <v>139</v>
      </c>
      <c r="B10" s="538" t="s">
        <v>72</v>
      </c>
      <c r="C10" s="538">
        <v>1</v>
      </c>
      <c r="D10" s="539">
        <v>15031800</v>
      </c>
      <c r="E10" s="540">
        <v>15091927.199999999</v>
      </c>
      <c r="F10" s="540"/>
      <c r="G10" s="541">
        <v>15091927.199999999</v>
      </c>
      <c r="H10" s="542"/>
      <c r="I10" s="542"/>
      <c r="J10" s="542"/>
    </row>
    <row r="11" spans="1:834" s="318" customFormat="1" ht="75" customHeight="1">
      <c r="A11" s="542" t="s">
        <v>143</v>
      </c>
      <c r="B11" s="538" t="s">
        <v>144</v>
      </c>
      <c r="C11" s="538">
        <v>1</v>
      </c>
      <c r="D11" s="543"/>
      <c r="E11" s="543"/>
      <c r="F11" s="542"/>
      <c r="G11" s="542"/>
      <c r="H11" s="542"/>
      <c r="I11" s="542"/>
      <c r="J11" s="542"/>
    </row>
    <row r="12" spans="1:834" s="318" customFormat="1" ht="47.25" customHeight="1">
      <c r="A12" s="542" t="s">
        <v>152</v>
      </c>
      <c r="B12" s="538" t="s">
        <v>76</v>
      </c>
      <c r="C12" s="538">
        <v>1</v>
      </c>
      <c r="D12" s="543"/>
      <c r="E12" s="543"/>
      <c r="F12" s="542"/>
      <c r="G12" s="542"/>
      <c r="H12" s="542"/>
      <c r="I12" s="542"/>
      <c r="J12" s="542"/>
    </row>
    <row r="13" spans="1:834" s="318" customFormat="1" ht="38.25" customHeight="1">
      <c r="A13" s="544" t="s">
        <v>60</v>
      </c>
      <c r="B13" s="544" t="s">
        <v>61</v>
      </c>
      <c r="C13" s="545">
        <v>100</v>
      </c>
      <c r="D13" s="546">
        <v>5000000</v>
      </c>
      <c r="E13" s="547"/>
      <c r="F13" s="544"/>
      <c r="G13" s="548">
        <f>+E13</f>
        <v>0</v>
      </c>
      <c r="H13" s="544"/>
      <c r="I13" s="544"/>
      <c r="J13" s="548"/>
    </row>
    <row r="14" spans="1:834" s="318" customFormat="1" hidden="1">
      <c r="A14" s="365" t="s">
        <v>259</v>
      </c>
      <c r="B14" s="63" t="s">
        <v>21</v>
      </c>
      <c r="C14" s="338">
        <v>1</v>
      </c>
      <c r="D14" s="366"/>
      <c r="E14" s="367"/>
      <c r="F14" s="63"/>
      <c r="G14" s="63"/>
      <c r="H14" s="63"/>
      <c r="I14" s="63"/>
      <c r="J14" s="368">
        <f>+E14</f>
        <v>0</v>
      </c>
    </row>
    <row r="15" spans="1:834" s="318" customFormat="1" ht="21.75" hidden="1" customHeight="1">
      <c r="A15" s="365" t="s">
        <v>260</v>
      </c>
      <c r="B15" s="63" t="s">
        <v>21</v>
      </c>
      <c r="C15" s="338">
        <v>1</v>
      </c>
      <c r="D15" s="364"/>
      <c r="E15" s="364"/>
      <c r="F15" s="63"/>
      <c r="G15" s="63"/>
      <c r="H15" s="63"/>
      <c r="I15" s="63"/>
      <c r="J15" s="60"/>
    </row>
    <row r="16" spans="1:834" s="318" customFormat="1" ht="19.5" customHeight="1">
      <c r="A16" s="413" t="s">
        <v>25</v>
      </c>
      <c r="B16" s="413"/>
      <c r="C16" s="413"/>
      <c r="D16" s="413"/>
      <c r="E16" s="115">
        <f>SUM(E8:E15)</f>
        <v>574484846.62043607</v>
      </c>
      <c r="F16" s="115">
        <f>SUM(F8:F15)</f>
        <v>0</v>
      </c>
      <c r="G16" s="115">
        <f>SUM(G8:G15)</f>
        <v>520091927.19999999</v>
      </c>
      <c r="H16" s="115">
        <f>SUM(H8:H15)</f>
        <v>0</v>
      </c>
      <c r="I16" s="115">
        <f>SUM(I8:I15)</f>
        <v>0</v>
      </c>
      <c r="J16" s="115">
        <f>SUM(J8:J15)</f>
        <v>54392919.420436025</v>
      </c>
    </row>
    <row r="17" spans="1:10" s="318" customFormat="1">
      <c r="A17" s="421" t="s">
        <v>26</v>
      </c>
      <c r="B17" s="421"/>
      <c r="C17" s="421"/>
      <c r="D17" s="421"/>
      <c r="E17" s="300">
        <f>+'[10]FUENTES Y USOS'!AR23</f>
        <v>574484846</v>
      </c>
      <c r="F17" s="300">
        <f>+'[10]FUENTES Y USOS'!AK23</f>
        <v>0</v>
      </c>
      <c r="G17" s="300">
        <f>+'[11]FUENTES Y USOS'!$AL$23</f>
        <v>520091927.19999999</v>
      </c>
      <c r="H17" s="300">
        <f>+'[10]FUENTES Y USOS'!AM23</f>
        <v>0</v>
      </c>
      <c r="I17" s="300">
        <f>+'[10]FUENTES Y USOS'!AN23</f>
        <v>0</v>
      </c>
      <c r="J17" s="300">
        <f>+'[11]FUENTES Y USOS'!$AO$23</f>
        <v>54392919.420436025</v>
      </c>
    </row>
    <row r="18" spans="1:10" s="318" customFormat="1">
      <c r="A18" s="413" t="s">
        <v>27</v>
      </c>
      <c r="B18" s="413"/>
      <c r="C18" s="413"/>
      <c r="D18" s="413"/>
      <c r="E18" s="301">
        <f>+E17-E16</f>
        <v>-0.62043607234954834</v>
      </c>
      <c r="F18" s="301">
        <f t="shared" ref="F18:J18" si="0">+F17-F16</f>
        <v>0</v>
      </c>
      <c r="G18" s="301">
        <f t="shared" si="0"/>
        <v>0</v>
      </c>
      <c r="H18" s="301">
        <f t="shared" si="0"/>
        <v>0</v>
      </c>
      <c r="I18" s="301">
        <f t="shared" si="0"/>
        <v>0</v>
      </c>
      <c r="J18" s="301">
        <f t="shared" si="0"/>
        <v>0</v>
      </c>
    </row>
    <row r="20" spans="1:10" s="318" customFormat="1">
      <c r="B20" s="372"/>
      <c r="C20" s="372"/>
      <c r="D20" s="1"/>
      <c r="E20" s="302"/>
      <c r="F20" s="1"/>
      <c r="G20" s="1"/>
      <c r="H20" s="1"/>
      <c r="I20" s="1"/>
      <c r="J20" s="1"/>
    </row>
    <row r="21" spans="1:10" s="318" customFormat="1">
      <c r="A21" s="55"/>
      <c r="B21" s="460" t="s">
        <v>28</v>
      </c>
      <c r="C21" s="460"/>
      <c r="D21" s="460"/>
      <c r="E21" s="460"/>
      <c r="F21" s="1"/>
      <c r="G21" s="25"/>
      <c r="H21" s="1"/>
      <c r="I21" s="1"/>
      <c r="J21" s="1"/>
    </row>
    <row r="22" spans="1:10" s="318" customFormat="1">
      <c r="A22" s="56"/>
      <c r="B22" s="460" t="s">
        <v>29</v>
      </c>
      <c r="C22" s="460"/>
      <c r="D22" s="460"/>
      <c r="E22" s="460"/>
      <c r="F22" s="1"/>
      <c r="G22" s="214"/>
      <c r="H22" s="1"/>
      <c r="I22" s="1"/>
      <c r="J22" s="1"/>
    </row>
    <row r="23" spans="1:10" s="318" customFormat="1" ht="38.25" customHeight="1">
      <c r="A23" s="1"/>
      <c r="B23" s="372"/>
      <c r="C23" s="372"/>
      <c r="D23" s="1"/>
      <c r="E23" s="302"/>
      <c r="F23" s="1"/>
      <c r="G23" s="1"/>
      <c r="H23" s="1"/>
      <c r="I23" s="1"/>
      <c r="J23" s="1"/>
    </row>
    <row r="24" spans="1:10">
      <c r="B24" s="1"/>
      <c r="C24" s="1"/>
    </row>
    <row r="25" spans="1:10">
      <c r="B25" s="1"/>
      <c r="C25" s="1"/>
      <c r="E25" s="304"/>
    </row>
    <row r="26" spans="1:10">
      <c r="B26" s="1"/>
      <c r="C26" s="1"/>
      <c r="E26" s="1"/>
    </row>
    <row r="27" spans="1:10">
      <c r="E27" s="1"/>
    </row>
    <row r="28" spans="1:10">
      <c r="E28" s="1"/>
    </row>
    <row r="29" spans="1:10">
      <c r="E29" s="1"/>
    </row>
    <row r="30" spans="1:10">
      <c r="E30" s="1"/>
    </row>
    <row r="31" spans="1:10">
      <c r="B31" s="1"/>
      <c r="C31" s="1"/>
      <c r="E31" s="1"/>
    </row>
    <row r="32" spans="1:10">
      <c r="E32" s="1"/>
    </row>
    <row r="33" spans="5:5">
      <c r="E33" s="1"/>
    </row>
    <row r="34" spans="5:5">
      <c r="E34" s="1"/>
    </row>
  </sheetData>
  <mergeCells count="15">
    <mergeCell ref="B22:E22"/>
    <mergeCell ref="D6:D7"/>
    <mergeCell ref="E6:E7"/>
    <mergeCell ref="A17:D17"/>
    <mergeCell ref="A18:D18"/>
    <mergeCell ref="A6:A7"/>
    <mergeCell ref="B6:B7"/>
    <mergeCell ref="C6:C7"/>
    <mergeCell ref="A16:D16"/>
    <mergeCell ref="B21:E21"/>
    <mergeCell ref="F6:J6"/>
    <mergeCell ref="A1:A4"/>
    <mergeCell ref="J1:J2"/>
    <mergeCell ref="A5:J5"/>
    <mergeCell ref="B1:I4"/>
  </mergeCells>
  <pageMargins left="0.70866141732283472" right="0.70866141732283472" top="0.74803149606299213" bottom="0.74803149606299213" header="0.31496062992125984" footer="0.31496062992125984"/>
  <pageSetup scale="80" orientation="landscape" verticalDpi="597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30"/>
  <sheetViews>
    <sheetView workbookViewId="0">
      <selection activeCell="F42" sqref="F42"/>
    </sheetView>
  </sheetViews>
  <sheetFormatPr baseColWidth="10" defaultColWidth="14.5703125" defaultRowHeight="12"/>
  <cols>
    <col min="1" max="1" width="33.140625" style="58" customWidth="1"/>
    <col min="2" max="2" width="16.28515625" style="58" customWidth="1"/>
    <col min="3" max="3" width="17.5703125" style="58" customWidth="1"/>
    <col min="4" max="4" width="14.5703125" style="58" customWidth="1"/>
    <col min="5" max="5" width="17.5703125" style="58" customWidth="1"/>
    <col min="6" max="6" width="14.7109375" style="58" customWidth="1"/>
    <col min="7" max="7" width="16.140625" style="58" customWidth="1"/>
    <col min="8" max="8" width="15.42578125" style="58" customWidth="1"/>
    <col min="9" max="9" width="18" style="58" customWidth="1"/>
    <col min="10" max="10" width="11.42578125" style="58" customWidth="1"/>
    <col min="11" max="11" width="20.28515625" style="58" customWidth="1"/>
    <col min="12" max="12" width="12" style="217" customWidth="1"/>
    <col min="13" max="13" width="20.7109375" style="217" customWidth="1"/>
    <col min="14" max="14" width="11.42578125" style="348" hidden="1" customWidth="1"/>
    <col min="15" max="226" width="11.42578125" style="58" customWidth="1"/>
    <col min="227" max="227" width="29" style="58" customWidth="1"/>
    <col min="228" max="229" width="11.42578125" style="58" customWidth="1"/>
    <col min="230" max="230" width="14.5703125" style="58" customWidth="1"/>
    <col min="231" max="231" width="17.5703125" style="58" customWidth="1"/>
    <col min="232" max="232" width="14.7109375" style="58" customWidth="1"/>
    <col min="233" max="233" width="16.140625" style="58" customWidth="1"/>
    <col min="234" max="234" width="0" style="58" hidden="1" customWidth="1"/>
    <col min="235" max="235" width="33.140625" style="58" customWidth="1"/>
    <col min="236" max="236" width="16.28515625" style="58" customWidth="1"/>
    <col min="237" max="237" width="17.5703125" style="58" customWidth="1"/>
    <col min="238" max="16384" width="14.5703125" style="58"/>
  </cols>
  <sheetData>
    <row r="1" spans="1:14" ht="15" customHeight="1">
      <c r="A1" s="515"/>
      <c r="B1" s="484" t="s">
        <v>233</v>
      </c>
      <c r="C1" s="484"/>
      <c r="D1" s="484"/>
      <c r="E1" s="484"/>
      <c r="F1" s="484"/>
      <c r="G1" s="484"/>
      <c r="H1" s="484"/>
      <c r="I1" s="484"/>
      <c r="J1" s="484"/>
      <c r="K1" s="423" t="s">
        <v>234</v>
      </c>
    </row>
    <row r="2" spans="1:14">
      <c r="A2" s="515"/>
      <c r="B2" s="484"/>
      <c r="C2" s="484"/>
      <c r="D2" s="484"/>
      <c r="E2" s="484"/>
      <c r="F2" s="484"/>
      <c r="G2" s="484"/>
      <c r="H2" s="484"/>
      <c r="I2" s="484"/>
      <c r="J2" s="484"/>
      <c r="K2" s="423"/>
    </row>
    <row r="3" spans="1:14" ht="12.75">
      <c r="A3" s="515"/>
      <c r="B3" s="484"/>
      <c r="C3" s="484"/>
      <c r="D3" s="484"/>
      <c r="E3" s="484"/>
      <c r="F3" s="484"/>
      <c r="G3" s="484"/>
      <c r="H3" s="484"/>
      <c r="I3" s="484"/>
      <c r="J3" s="484"/>
      <c r="K3" s="12" t="s">
        <v>235</v>
      </c>
    </row>
    <row r="4" spans="1:14" ht="12.75">
      <c r="A4" s="516"/>
      <c r="B4" s="486"/>
      <c r="C4" s="486"/>
      <c r="D4" s="486"/>
      <c r="E4" s="486"/>
      <c r="F4" s="486"/>
      <c r="G4" s="486"/>
      <c r="H4" s="486"/>
      <c r="I4" s="486"/>
      <c r="J4" s="486"/>
      <c r="K4" s="373" t="s">
        <v>236</v>
      </c>
    </row>
    <row r="5" spans="1:14" s="142" customFormat="1" ht="12" customHeight="1">
      <c r="A5" s="514" t="s">
        <v>68</v>
      </c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216"/>
      <c r="M5" s="216"/>
      <c r="N5" s="349"/>
    </row>
    <row r="6" spans="1:14" ht="12" customHeight="1">
      <c r="A6" s="473" t="s">
        <v>31</v>
      </c>
      <c r="B6" s="473" t="s">
        <v>2</v>
      </c>
      <c r="C6" s="474" t="s">
        <v>3</v>
      </c>
      <c r="D6" s="474" t="s">
        <v>4</v>
      </c>
      <c r="E6" s="474" t="s">
        <v>5</v>
      </c>
      <c r="F6" s="490" t="s">
        <v>6</v>
      </c>
      <c r="G6" s="490"/>
      <c r="H6" s="490"/>
      <c r="I6" s="490"/>
      <c r="J6" s="490"/>
      <c r="K6" s="490"/>
    </row>
    <row r="7" spans="1:14" ht="25.5">
      <c r="A7" s="473"/>
      <c r="B7" s="473"/>
      <c r="C7" s="474"/>
      <c r="D7" s="474"/>
      <c r="E7" s="474"/>
      <c r="F7" s="375" t="s">
        <v>7</v>
      </c>
      <c r="G7" s="375" t="s">
        <v>8</v>
      </c>
      <c r="H7" s="375" t="s">
        <v>9</v>
      </c>
      <c r="I7" s="375" t="s">
        <v>10</v>
      </c>
      <c r="J7" s="375" t="s">
        <v>11</v>
      </c>
      <c r="K7" s="371"/>
    </row>
    <row r="8" spans="1:14" ht="24">
      <c r="A8" s="256" t="s">
        <v>69</v>
      </c>
      <c r="B8" s="258" t="s">
        <v>13</v>
      </c>
      <c r="C8" s="257">
        <v>100</v>
      </c>
      <c r="D8" s="257"/>
      <c r="E8" s="257"/>
      <c r="F8" s="257"/>
      <c r="G8" s="257"/>
      <c r="H8" s="257"/>
      <c r="I8" s="257"/>
      <c r="J8" s="257"/>
      <c r="K8" s="257"/>
    </row>
    <row r="9" spans="1:14" ht="24">
      <c r="A9" s="60" t="s">
        <v>70</v>
      </c>
      <c r="B9" s="61" t="s">
        <v>71</v>
      </c>
      <c r="C9" s="62">
        <v>1</v>
      </c>
      <c r="D9" s="59">
        <v>816700000</v>
      </c>
      <c r="E9" s="59">
        <v>924000000</v>
      </c>
      <c r="F9" s="59"/>
      <c r="G9" s="59">
        <v>924000000</v>
      </c>
      <c r="H9" s="59"/>
      <c r="I9" s="59"/>
      <c r="J9" s="59"/>
      <c r="K9" s="59"/>
    </row>
    <row r="10" spans="1:14" s="356" customFormat="1" ht="9" hidden="1">
      <c r="A10" s="350" t="s">
        <v>264</v>
      </c>
      <c r="B10" s="351"/>
      <c r="C10" s="352">
        <v>20000000</v>
      </c>
      <c r="D10" s="353"/>
      <c r="E10" s="352"/>
      <c r="F10" s="353"/>
      <c r="G10" s="352"/>
      <c r="H10" s="352"/>
      <c r="I10" s="352"/>
      <c r="J10" s="352"/>
      <c r="K10" s="352"/>
      <c r="L10" s="354"/>
      <c r="M10" s="354"/>
      <c r="N10" s="355"/>
    </row>
    <row r="11" spans="1:14" s="356" customFormat="1" ht="9" hidden="1">
      <c r="A11" s="350" t="s">
        <v>265</v>
      </c>
      <c r="B11" s="351"/>
      <c r="C11" s="352">
        <f>26000000+110000000+40000000+24000000+20000000</f>
        <v>220000000</v>
      </c>
      <c r="D11" s="353"/>
      <c r="E11" s="352"/>
      <c r="F11" s="353"/>
      <c r="G11" s="352"/>
      <c r="H11" s="352"/>
      <c r="I11" s="352"/>
      <c r="J11" s="352"/>
      <c r="K11" s="352"/>
      <c r="L11" s="354"/>
      <c r="M11" s="354"/>
      <c r="N11" s="355"/>
    </row>
    <row r="12" spans="1:14" s="356" customFormat="1" ht="9" hidden="1">
      <c r="A12" s="350" t="s">
        <v>266</v>
      </c>
      <c r="B12" s="351"/>
      <c r="C12" s="352">
        <v>300000000</v>
      </c>
      <c r="D12" s="353"/>
      <c r="E12" s="352"/>
      <c r="F12" s="353"/>
      <c r="G12" s="352"/>
      <c r="H12" s="352"/>
      <c r="I12" s="352"/>
      <c r="J12" s="352"/>
      <c r="K12" s="352"/>
      <c r="L12" s="354"/>
      <c r="M12" s="354"/>
      <c r="N12" s="355"/>
    </row>
    <row r="13" spans="1:14" s="356" customFormat="1" ht="9" hidden="1">
      <c r="A13" s="350" t="s">
        <v>267</v>
      </c>
      <c r="B13" s="351"/>
      <c r="C13" s="352">
        <v>80000000</v>
      </c>
      <c r="D13" s="353"/>
      <c r="E13" s="352"/>
      <c r="F13" s="353"/>
      <c r="G13" s="352"/>
      <c r="H13" s="352"/>
      <c r="I13" s="352"/>
      <c r="J13" s="352"/>
      <c r="K13" s="352"/>
      <c r="L13" s="354"/>
      <c r="M13" s="354"/>
      <c r="N13" s="355"/>
    </row>
    <row r="14" spans="1:14" s="356" customFormat="1" ht="9" hidden="1">
      <c r="A14" s="350" t="s">
        <v>268</v>
      </c>
      <c r="B14" s="351"/>
      <c r="C14" s="352">
        <v>5000000</v>
      </c>
      <c r="D14" s="353"/>
      <c r="E14" s="352"/>
      <c r="F14" s="353"/>
      <c r="G14" s="352"/>
      <c r="H14" s="352"/>
      <c r="I14" s="352"/>
      <c r="J14" s="352"/>
      <c r="K14" s="352"/>
      <c r="L14" s="354"/>
      <c r="M14" s="354"/>
      <c r="N14" s="355"/>
    </row>
    <row r="15" spans="1:14" s="356" customFormat="1" ht="9" hidden="1">
      <c r="A15" s="350" t="s">
        <v>269</v>
      </c>
      <c r="B15" s="351"/>
      <c r="C15" s="352">
        <v>3000000</v>
      </c>
      <c r="D15" s="353"/>
      <c r="E15" s="352"/>
      <c r="F15" s="353"/>
      <c r="G15" s="352"/>
      <c r="H15" s="352"/>
      <c r="I15" s="352"/>
      <c r="J15" s="352"/>
      <c r="K15" s="352"/>
      <c r="L15" s="354"/>
      <c r="M15" s="354"/>
      <c r="N15" s="355"/>
    </row>
    <row r="16" spans="1:14" s="356" customFormat="1" ht="9" hidden="1">
      <c r="A16" s="350" t="s">
        <v>270</v>
      </c>
      <c r="B16" s="351"/>
      <c r="C16" s="352">
        <v>8000000</v>
      </c>
      <c r="D16" s="353"/>
      <c r="E16" s="352"/>
      <c r="F16" s="353"/>
      <c r="G16" s="352"/>
      <c r="H16" s="352"/>
      <c r="I16" s="352"/>
      <c r="J16" s="352"/>
      <c r="K16" s="352"/>
      <c r="L16" s="354"/>
      <c r="M16" s="354"/>
      <c r="N16" s="355"/>
    </row>
    <row r="17" spans="1:14" s="356" customFormat="1" ht="18" hidden="1">
      <c r="A17" s="350" t="s">
        <v>271</v>
      </c>
      <c r="B17" s="351"/>
      <c r="C17" s="352">
        <v>60000000</v>
      </c>
      <c r="D17" s="353"/>
      <c r="E17" s="352"/>
      <c r="F17" s="353"/>
      <c r="G17" s="352"/>
      <c r="H17" s="352"/>
      <c r="I17" s="352"/>
      <c r="J17" s="352"/>
      <c r="K17" s="352"/>
      <c r="L17" s="354"/>
      <c r="M17" s="354"/>
      <c r="N17" s="355"/>
    </row>
    <row r="18" spans="1:14" s="356" customFormat="1" ht="9" hidden="1">
      <c r="A18" s="350" t="s">
        <v>272</v>
      </c>
      <c r="B18" s="351"/>
      <c r="C18" s="352">
        <v>100000000</v>
      </c>
      <c r="D18" s="353"/>
      <c r="E18" s="352"/>
      <c r="F18" s="353"/>
      <c r="G18" s="352"/>
      <c r="H18" s="352"/>
      <c r="I18" s="352"/>
      <c r="J18" s="352"/>
      <c r="K18" s="352"/>
      <c r="L18" s="354"/>
      <c r="M18" s="354"/>
      <c r="N18" s="355"/>
    </row>
    <row r="19" spans="1:14" s="356" customFormat="1" ht="9" hidden="1">
      <c r="A19" s="350" t="s">
        <v>273</v>
      </c>
      <c r="B19" s="351"/>
      <c r="C19" s="352">
        <v>5000000</v>
      </c>
      <c r="D19" s="353"/>
      <c r="E19" s="352"/>
      <c r="F19" s="353"/>
      <c r="G19" s="352"/>
      <c r="H19" s="352"/>
      <c r="I19" s="352"/>
      <c r="J19" s="352"/>
      <c r="K19" s="352"/>
      <c r="L19" s="354"/>
      <c r="M19" s="354"/>
      <c r="N19" s="355"/>
    </row>
    <row r="20" spans="1:14" ht="48" customHeight="1">
      <c r="A20" s="66" t="s">
        <v>73</v>
      </c>
      <c r="B20" s="65" t="s">
        <v>74</v>
      </c>
      <c r="C20" s="65">
        <v>1</v>
      </c>
      <c r="D20" s="64">
        <v>187750000</v>
      </c>
      <c r="E20" s="64">
        <v>187750000</v>
      </c>
      <c r="F20" s="555"/>
      <c r="G20" s="556">
        <v>121056626</v>
      </c>
      <c r="H20" s="64"/>
      <c r="I20" s="59"/>
      <c r="J20" s="59">
        <v>66693374</v>
      </c>
      <c r="K20" s="59"/>
      <c r="N20" s="357"/>
    </row>
    <row r="21" spans="1:14" ht="48" customHeight="1">
      <c r="A21" s="60" t="s">
        <v>75</v>
      </c>
      <c r="B21" s="65" t="s">
        <v>76</v>
      </c>
      <c r="C21" s="65">
        <v>1</v>
      </c>
      <c r="D21" s="64">
        <v>137650000</v>
      </c>
      <c r="E21" s="64">
        <v>348250000</v>
      </c>
      <c r="F21" s="64">
        <v>0</v>
      </c>
      <c r="G21" s="64">
        <v>348250000</v>
      </c>
      <c r="H21" s="64"/>
      <c r="I21" s="64"/>
      <c r="J21" s="64"/>
      <c r="K21" s="64"/>
      <c r="N21" s="357"/>
    </row>
    <row r="22" spans="1:14" s="229" customFormat="1" ht="36">
      <c r="A22" s="232" t="s">
        <v>60</v>
      </c>
      <c r="B22" s="230"/>
      <c r="C22" s="230"/>
      <c r="D22" s="64">
        <v>40000000</v>
      </c>
      <c r="E22" s="64">
        <v>40000000</v>
      </c>
      <c r="F22" s="64">
        <v>0</v>
      </c>
      <c r="G22" s="64">
        <v>40000000</v>
      </c>
      <c r="H22" s="64"/>
      <c r="I22" s="64"/>
      <c r="J22" s="64"/>
      <c r="K22" s="64"/>
      <c r="L22" s="231"/>
      <c r="M22" s="231"/>
      <c r="N22" s="358"/>
    </row>
    <row r="23" spans="1:14">
      <c r="A23" s="413" t="s">
        <v>25</v>
      </c>
      <c r="B23" s="413"/>
      <c r="C23" s="413"/>
      <c r="D23" s="413"/>
      <c r="E23" s="67">
        <f>SUM(E8:E22)</f>
        <v>1500000000</v>
      </c>
      <c r="F23" s="67">
        <f>SUM(F8:F22)</f>
        <v>0</v>
      </c>
      <c r="G23" s="67">
        <f>SUM(G8:G22)</f>
        <v>1433306626</v>
      </c>
      <c r="H23" s="67">
        <f>SUM(H8:H22)</f>
        <v>0</v>
      </c>
      <c r="I23" s="67">
        <f>SUM(I8:I22)</f>
        <v>0</v>
      </c>
      <c r="J23" s="67">
        <f>SUM(J8:J22)</f>
        <v>66693374</v>
      </c>
      <c r="K23" s="67">
        <f>SUM(K8:K22)</f>
        <v>0</v>
      </c>
    </row>
    <row r="24" spans="1:14" ht="12.75" customHeight="1">
      <c r="A24" s="421" t="s">
        <v>26</v>
      </c>
      <c r="B24" s="421"/>
      <c r="C24" s="421"/>
      <c r="D24" s="421"/>
      <c r="E24" s="68">
        <f>+'[12]FUENTES Y USOS'!AR24</f>
        <v>1500000000</v>
      </c>
      <c r="F24" s="68">
        <f>+'[12]FUENTES Y USOS'!AK24</f>
        <v>0</v>
      </c>
      <c r="G24" s="68">
        <f>+'[12]FUENTES Y USOS'!AL24</f>
        <v>1433306626</v>
      </c>
      <c r="H24" s="68">
        <f>+'[12]FUENTES Y USOS'!AM24</f>
        <v>0</v>
      </c>
      <c r="I24" s="68">
        <f>+'[12]FUENTES Y USOS'!AN24</f>
        <v>0</v>
      </c>
      <c r="J24" s="68">
        <f>'[12]FUENTES Y USOS'!AO24</f>
        <v>66693374</v>
      </c>
      <c r="K24" s="68"/>
    </row>
    <row r="25" spans="1:14">
      <c r="A25" s="413" t="s">
        <v>27</v>
      </c>
      <c r="B25" s="413"/>
      <c r="C25" s="413"/>
      <c r="D25" s="413"/>
      <c r="E25" s="69">
        <f>+E24-E23</f>
        <v>0</v>
      </c>
      <c r="F25" s="69">
        <f t="shared" ref="F25:J25" si="0">+F24-F23</f>
        <v>0</v>
      </c>
      <c r="G25" s="69">
        <f t="shared" si="0"/>
        <v>0</v>
      </c>
      <c r="H25" s="69">
        <f t="shared" si="0"/>
        <v>0</v>
      </c>
      <c r="I25" s="69">
        <f t="shared" si="0"/>
        <v>0</v>
      </c>
      <c r="J25" s="69">
        <f t="shared" si="0"/>
        <v>0</v>
      </c>
      <c r="K25" s="69"/>
    </row>
    <row r="28" spans="1:14">
      <c r="E28" s="347"/>
    </row>
    <row r="30" spans="1:14" ht="12.75" customHeight="1"/>
  </sheetData>
  <mergeCells count="13">
    <mergeCell ref="A23:D23"/>
    <mergeCell ref="A24:D24"/>
    <mergeCell ref="A25:D25"/>
    <mergeCell ref="K1:K2"/>
    <mergeCell ref="A5:K5"/>
    <mergeCell ref="A6:A7"/>
    <mergeCell ref="B6:B7"/>
    <mergeCell ref="C6:C7"/>
    <mergeCell ref="D6:D7"/>
    <mergeCell ref="E6:E7"/>
    <mergeCell ref="F6:K6"/>
    <mergeCell ref="A1:A4"/>
    <mergeCell ref="B1:J4"/>
  </mergeCells>
  <pageMargins left="0.70866141732283472" right="0.70866141732283472" top="0.74803149606299213" bottom="0.74803149606299213" header="0.31496062992125984" footer="0.31496062992125984"/>
  <pageSetup scale="80" orientation="landscape" verticalDpi="597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28"/>
  <sheetViews>
    <sheetView topLeftCell="A11" workbookViewId="0">
      <selection activeCell="K17" sqref="K17"/>
    </sheetView>
  </sheetViews>
  <sheetFormatPr baseColWidth="10" defaultColWidth="0" defaultRowHeight="12"/>
  <cols>
    <col min="1" max="1" width="3.5703125" style="147" bestFit="1" customWidth="1"/>
    <col min="2" max="2" width="36.7109375" style="146" customWidth="1"/>
    <col min="3" max="3" width="20.140625" style="146" customWidth="1"/>
    <col min="4" max="4" width="17.140625" style="146" customWidth="1"/>
    <col min="5" max="5" width="18.28515625" style="146" customWidth="1"/>
    <col min="6" max="6" width="19.140625" style="146" customWidth="1"/>
    <col min="7" max="7" width="15.5703125" style="146" customWidth="1"/>
    <col min="8" max="8" width="18.140625" style="146" customWidth="1"/>
    <col min="9" max="9" width="18.28515625" style="146" customWidth="1"/>
    <col min="10" max="201" width="11.42578125" style="146" customWidth="1"/>
    <col min="202" max="202" width="3.5703125" style="146" bestFit="1" customWidth="1"/>
    <col min="203" max="203" width="36.7109375" style="146" customWidth="1"/>
    <col min="204" max="16384" width="0" style="146" hidden="1"/>
  </cols>
  <sheetData>
    <row r="1" spans="1:177" hidden="1"/>
    <row r="2" spans="1:177" ht="24" hidden="1" customHeight="1"/>
    <row r="3" spans="1:177" ht="12" hidden="1" customHeight="1"/>
    <row r="4" spans="1:177" ht="12.75" hidden="1" customHeight="1"/>
    <row r="5" spans="1:177" ht="18" customHeight="1">
      <c r="A5" s="518" t="s">
        <v>189</v>
      </c>
      <c r="B5" s="518" t="s">
        <v>190</v>
      </c>
      <c r="C5" s="517">
        <v>2019</v>
      </c>
      <c r="D5" s="517"/>
      <c r="E5" s="517"/>
      <c r="F5" s="517"/>
      <c r="G5" s="517"/>
      <c r="H5" s="517"/>
      <c r="I5" s="517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</row>
    <row r="6" spans="1:177" ht="60.75" customHeight="1">
      <c r="A6" s="518"/>
      <c r="B6" s="518"/>
      <c r="C6" s="370" t="s">
        <v>191</v>
      </c>
      <c r="D6" s="370" t="s">
        <v>192</v>
      </c>
      <c r="E6" s="370" t="s">
        <v>193</v>
      </c>
      <c r="F6" s="370" t="s">
        <v>194</v>
      </c>
      <c r="G6" s="370" t="s">
        <v>195</v>
      </c>
      <c r="H6" s="370" t="s">
        <v>228</v>
      </c>
      <c r="I6" s="220" t="s">
        <v>240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</row>
    <row r="7" spans="1:177" s="558" customFormat="1" ht="33" customHeight="1">
      <c r="A7" s="263"/>
      <c r="B7" s="557" t="s">
        <v>196</v>
      </c>
      <c r="C7" s="148">
        <f>SUM(C8:C10)</f>
        <v>3646905086</v>
      </c>
      <c r="D7" s="148">
        <f>SUM(D8:D10)</f>
        <v>3061777244</v>
      </c>
      <c r="E7" s="148">
        <f>SUM(E8:E10)</f>
        <v>1036845934.2</v>
      </c>
      <c r="F7" s="148">
        <f t="shared" ref="F7:H7" si="0">SUM(F8:F10)</f>
        <v>1123414326</v>
      </c>
      <c r="G7" s="148">
        <f t="shared" si="0"/>
        <v>0</v>
      </c>
      <c r="H7" s="148">
        <f t="shared" si="0"/>
        <v>254999520</v>
      </c>
      <c r="I7" s="148">
        <f>SUM(I8:I10)</f>
        <v>9123942110.2000008</v>
      </c>
    </row>
    <row r="8" spans="1:177" s="558" customFormat="1" ht="39.75" customHeight="1">
      <c r="A8" s="263">
        <v>1</v>
      </c>
      <c r="B8" s="559" t="s">
        <v>0</v>
      </c>
      <c r="C8" s="148">
        <f>1180000000+450000000-365666518</f>
        <v>1264333482</v>
      </c>
      <c r="D8" s="148">
        <v>150000000</v>
      </c>
      <c r="E8" s="148"/>
      <c r="F8" s="148"/>
      <c r="G8" s="148"/>
      <c r="H8" s="148"/>
      <c r="I8" s="148">
        <f>SUM(C8:H8)</f>
        <v>1414333482</v>
      </c>
    </row>
    <row r="9" spans="1:177" s="558" customFormat="1" ht="24.75" customHeight="1">
      <c r="A9" s="263">
        <v>2</v>
      </c>
      <c r="B9" s="559" t="s">
        <v>30</v>
      </c>
      <c r="C9" s="148">
        <f>2082571604+300000000</f>
        <v>2382571604</v>
      </c>
      <c r="D9" s="148">
        <f>2743717244+168060000</f>
        <v>2911777244</v>
      </c>
      <c r="E9" s="148"/>
      <c r="F9" s="148">
        <f>37414326+700000000+386000000</f>
        <v>1123414326</v>
      </c>
      <c r="G9" s="148"/>
      <c r="H9" s="148">
        <v>254999520</v>
      </c>
      <c r="I9" s="148">
        <f>SUM(C9:H9)</f>
        <v>6672762694</v>
      </c>
    </row>
    <row r="10" spans="1:177" s="558" customFormat="1" ht="25.5" customHeight="1">
      <c r="A10" s="263">
        <v>3</v>
      </c>
      <c r="B10" s="559" t="s">
        <v>88</v>
      </c>
      <c r="C10" s="148"/>
      <c r="D10" s="148"/>
      <c r="E10" s="148">
        <v>1036845934.2</v>
      </c>
      <c r="F10" s="148"/>
      <c r="G10" s="148"/>
      <c r="H10" s="148"/>
      <c r="I10" s="148">
        <f>SUM(C10:H10)</f>
        <v>1036845934.2</v>
      </c>
    </row>
    <row r="11" spans="1:177" s="558" customFormat="1" ht="24.75" customHeight="1">
      <c r="A11" s="220"/>
      <c r="B11" s="557" t="s">
        <v>197</v>
      </c>
      <c r="C11" s="221">
        <f>SUM(C12:C13)</f>
        <v>2352743272.0476074</v>
      </c>
      <c r="D11" s="221">
        <f t="shared" ref="D11:H11" si="1">SUM(D12:D13)</f>
        <v>303285956.30612087</v>
      </c>
      <c r="E11" s="221">
        <f t="shared" si="1"/>
        <v>0</v>
      </c>
      <c r="F11" s="221">
        <f t="shared" si="1"/>
        <v>1299685342.3000002</v>
      </c>
      <c r="G11" s="221">
        <f t="shared" si="1"/>
        <v>0</v>
      </c>
      <c r="H11" s="221">
        <f t="shared" si="1"/>
        <v>0</v>
      </c>
      <c r="I11" s="221">
        <f>SUM(I12:I13)</f>
        <v>3955714570.6537285</v>
      </c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</row>
    <row r="12" spans="1:177" s="558" customFormat="1" ht="39.75" customHeight="1">
      <c r="A12" s="263">
        <v>4</v>
      </c>
      <c r="B12" s="559" t="s">
        <v>44</v>
      </c>
      <c r="C12" s="148">
        <v>1395195000</v>
      </c>
      <c r="D12" s="148"/>
      <c r="E12" s="148"/>
      <c r="F12" s="148"/>
      <c r="G12" s="148"/>
      <c r="H12" s="148"/>
      <c r="I12" s="148">
        <f>SUM(C12:H12)</f>
        <v>1395195000</v>
      </c>
    </row>
    <row r="13" spans="1:177" s="558" customFormat="1" ht="36">
      <c r="A13" s="263">
        <v>5</v>
      </c>
      <c r="B13" s="559" t="s">
        <v>62</v>
      </c>
      <c r="C13" s="148">
        <v>957548272.04760742</v>
      </c>
      <c r="D13" s="148">
        <f>53285956.3061209+250000000</f>
        <v>303285956.30612087</v>
      </c>
      <c r="E13" s="148"/>
      <c r="F13" s="148">
        <v>1299685342.3000002</v>
      </c>
      <c r="G13" s="148"/>
      <c r="H13" s="148"/>
      <c r="I13" s="148">
        <f>SUM(C13:H13)</f>
        <v>2560519570.6537285</v>
      </c>
    </row>
    <row r="14" spans="1:177" s="558" customFormat="1" ht="33" customHeight="1">
      <c r="A14" s="220"/>
      <c r="B14" s="557" t="s">
        <v>198</v>
      </c>
      <c r="C14" s="221">
        <f t="shared" ref="C14:H14" si="2">SUM(C15:C16)</f>
        <v>150000000</v>
      </c>
      <c r="D14" s="221">
        <f t="shared" si="2"/>
        <v>984000000</v>
      </c>
      <c r="E14" s="221">
        <f t="shared" si="2"/>
        <v>0</v>
      </c>
      <c r="F14" s="221">
        <f t="shared" si="2"/>
        <v>200000000</v>
      </c>
      <c r="G14" s="221">
        <f t="shared" si="2"/>
        <v>56452410</v>
      </c>
      <c r="H14" s="221">
        <f t="shared" si="2"/>
        <v>0</v>
      </c>
      <c r="I14" s="221">
        <f>SUM(I15:I16)</f>
        <v>1390452410</v>
      </c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</row>
    <row r="15" spans="1:177" s="558" customFormat="1" ht="26.25" customHeight="1">
      <c r="A15" s="263">
        <v>8</v>
      </c>
      <c r="B15" s="559" t="s">
        <v>78</v>
      </c>
      <c r="C15" s="148"/>
      <c r="D15" s="148">
        <v>834000000</v>
      </c>
      <c r="E15" s="148"/>
      <c r="F15" s="148"/>
      <c r="G15" s="148">
        <v>56452410</v>
      </c>
      <c r="H15" s="148"/>
      <c r="I15" s="148">
        <f>SUM(C15:H15)</f>
        <v>890452410</v>
      </c>
    </row>
    <row r="16" spans="1:177" s="558" customFormat="1" ht="23.25" customHeight="1">
      <c r="A16" s="263">
        <v>9</v>
      </c>
      <c r="B16" s="559" t="s">
        <v>199</v>
      </c>
      <c r="C16" s="148">
        <v>150000000</v>
      </c>
      <c r="D16" s="148">
        <v>150000000</v>
      </c>
      <c r="E16" s="148"/>
      <c r="F16" s="148">
        <v>200000000</v>
      </c>
      <c r="G16" s="148"/>
      <c r="H16" s="148"/>
      <c r="I16" s="148">
        <f>SUM(C16:H16)</f>
        <v>500000000</v>
      </c>
    </row>
    <row r="17" spans="1:177" s="558" customFormat="1" ht="36.75" customHeight="1">
      <c r="A17" s="220"/>
      <c r="B17" s="557" t="s">
        <v>200</v>
      </c>
      <c r="C17" s="221">
        <f>+C18</f>
        <v>0</v>
      </c>
      <c r="D17" s="221">
        <f t="shared" ref="D17:H17" si="3">+D18</f>
        <v>473130415.15100288</v>
      </c>
      <c r="E17" s="221">
        <f t="shared" si="3"/>
        <v>0</v>
      </c>
      <c r="F17" s="221">
        <f t="shared" si="3"/>
        <v>0</v>
      </c>
      <c r="G17" s="221">
        <f t="shared" si="3"/>
        <v>1144000000</v>
      </c>
      <c r="H17" s="221">
        <f t="shared" si="3"/>
        <v>0</v>
      </c>
      <c r="I17" s="221">
        <f>+I18</f>
        <v>1617130415.1510029</v>
      </c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</row>
    <row r="18" spans="1:177" s="558" customFormat="1" ht="25.5" customHeight="1">
      <c r="A18" s="263">
        <v>10</v>
      </c>
      <c r="B18" s="559" t="s">
        <v>160</v>
      </c>
      <c r="C18" s="148"/>
      <c r="D18" s="148">
        <v>473130415.15100288</v>
      </c>
      <c r="E18" s="148"/>
      <c r="F18" s="148"/>
      <c r="G18" s="148">
        <f>1100000000+44000000</f>
        <v>1144000000</v>
      </c>
      <c r="H18" s="148"/>
      <c r="I18" s="148">
        <f>SUM(C18:H18)</f>
        <v>1617130415.1510029</v>
      </c>
    </row>
    <row r="19" spans="1:177" s="558" customFormat="1" ht="25.5" customHeight="1">
      <c r="A19" s="220"/>
      <c r="B19" s="557" t="s">
        <v>201</v>
      </c>
      <c r="C19" s="221">
        <f>SUM(C20:C21)</f>
        <v>1800000000</v>
      </c>
      <c r="D19" s="221">
        <f t="shared" ref="D19:H19" si="4">SUM(D20:D21)</f>
        <v>456250000</v>
      </c>
      <c r="E19" s="221">
        <f t="shared" si="4"/>
        <v>0</v>
      </c>
      <c r="F19" s="221">
        <f t="shared" si="4"/>
        <v>0</v>
      </c>
      <c r="G19" s="221">
        <f t="shared" si="4"/>
        <v>0</v>
      </c>
      <c r="H19" s="221">
        <f t="shared" si="4"/>
        <v>0</v>
      </c>
      <c r="I19" s="221">
        <f>SUM(I20:I21)</f>
        <v>2256250000</v>
      </c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</row>
    <row r="20" spans="1:177" s="558" customFormat="1" ht="22.5" customHeight="1">
      <c r="A20" s="263">
        <v>12</v>
      </c>
      <c r="B20" s="559" t="s">
        <v>202</v>
      </c>
      <c r="C20" s="148"/>
      <c r="D20" s="148">
        <v>356250000</v>
      </c>
      <c r="E20" s="148"/>
      <c r="F20" s="148"/>
      <c r="G20" s="148"/>
      <c r="H20" s="148"/>
      <c r="I20" s="148">
        <f>SUM(C20:H20)</f>
        <v>356250000</v>
      </c>
    </row>
    <row r="21" spans="1:177" s="558" customFormat="1" ht="33" customHeight="1">
      <c r="A21" s="263"/>
      <c r="B21" s="559" t="s">
        <v>182</v>
      </c>
      <c r="C21" s="148">
        <v>1800000000</v>
      </c>
      <c r="D21" s="148">
        <v>100000000</v>
      </c>
      <c r="E21" s="148"/>
      <c r="F21" s="148"/>
      <c r="G21" s="148"/>
      <c r="H21" s="148"/>
      <c r="I21" s="148">
        <f>SUM(C21:H21)</f>
        <v>1900000000</v>
      </c>
    </row>
    <row r="22" spans="1:177" s="558" customFormat="1" ht="21" customHeight="1">
      <c r="A22" s="220"/>
      <c r="B22" s="557" t="s">
        <v>203</v>
      </c>
      <c r="C22" s="221">
        <f>SUM(C23:C24)</f>
        <v>0</v>
      </c>
      <c r="D22" s="221">
        <f t="shared" ref="D22:H22" si="5">SUM(D23:D24)</f>
        <v>1953398553.2</v>
      </c>
      <c r="E22" s="221">
        <f t="shared" si="5"/>
        <v>0</v>
      </c>
      <c r="F22" s="221">
        <f t="shared" si="5"/>
        <v>0</v>
      </c>
      <c r="G22" s="221">
        <f t="shared" si="5"/>
        <v>121086293.42043602</v>
      </c>
      <c r="H22" s="221">
        <f t="shared" si="5"/>
        <v>0</v>
      </c>
      <c r="I22" s="221">
        <f>SUM(I23:I24)</f>
        <v>2074484846.620436</v>
      </c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</row>
    <row r="23" spans="1:177" s="558" customFormat="1" ht="32.25" customHeight="1">
      <c r="A23" s="263">
        <v>13</v>
      </c>
      <c r="B23" s="559" t="s">
        <v>112</v>
      </c>
      <c r="C23" s="148"/>
      <c r="D23" s="148">
        <v>520091927.19999999</v>
      </c>
      <c r="E23" s="148"/>
      <c r="F23" s="148"/>
      <c r="G23" s="148">
        <v>54392919.420436025</v>
      </c>
      <c r="H23" s="148"/>
      <c r="I23" s="148">
        <f>SUM(C23:H23)</f>
        <v>574484846.62043595</v>
      </c>
    </row>
    <row r="24" spans="1:177" s="558" customFormat="1" ht="33.75" customHeight="1">
      <c r="A24" s="263">
        <v>14</v>
      </c>
      <c r="B24" s="559" t="s">
        <v>68</v>
      </c>
      <c r="C24" s="148"/>
      <c r="D24" s="148">
        <f>600000000-243571+603680612+229869585</f>
        <v>1433306626</v>
      </c>
      <c r="E24" s="148"/>
      <c r="F24" s="148"/>
      <c r="G24" s="148">
        <v>66693374</v>
      </c>
      <c r="H24" s="148"/>
      <c r="I24" s="148">
        <f>SUM(C24:H24)</f>
        <v>1500000000</v>
      </c>
    </row>
    <row r="25" spans="1:177" s="558" customFormat="1" ht="21.75" customHeight="1">
      <c r="A25" s="263"/>
      <c r="B25" s="557" t="s">
        <v>204</v>
      </c>
      <c r="C25" s="148">
        <f>+C7+C11+C14+C17+C19+C22</f>
        <v>7949648358.0476074</v>
      </c>
      <c r="D25" s="148">
        <f>+D7+D11+D14+D17+D19+D22</f>
        <v>7231842168.6571236</v>
      </c>
      <c r="E25" s="148">
        <f t="shared" ref="E25:H25" si="6">+E7+E11+E14+E17+E19+E22</f>
        <v>1036845934.2</v>
      </c>
      <c r="F25" s="148">
        <f t="shared" si="6"/>
        <v>2623099668.3000002</v>
      </c>
      <c r="G25" s="148">
        <f t="shared" si="6"/>
        <v>1321538703.4204359</v>
      </c>
      <c r="H25" s="148">
        <f t="shared" si="6"/>
        <v>254999520</v>
      </c>
      <c r="I25" s="148">
        <f>+I7+I11+I14+I17+I19+I22-1</f>
        <v>20417974351.625168</v>
      </c>
    </row>
    <row r="26" spans="1:177" s="558" customFormat="1" ht="23.25" customHeight="1">
      <c r="A26" s="561" t="s">
        <v>205</v>
      </c>
      <c r="B26" s="561"/>
      <c r="C26" s="308">
        <f>+[13]ingresos!$K$62</f>
        <v>7949648358.0476074</v>
      </c>
      <c r="D26" s="308">
        <f>+[13]ingresos!$K$63+[13]ingresos!$K$64</f>
        <v>7231842168.6571236</v>
      </c>
      <c r="E26" s="308">
        <f>+[13]ingresos!$K$48</f>
        <v>1036845934.2</v>
      </c>
      <c r="F26" s="308">
        <f>+[13]ingresos!$K$65+[13]ingresos!$K$66</f>
        <v>2623099668.3000002</v>
      </c>
      <c r="G26" s="308">
        <f>+[13]ingresos!$K$69</f>
        <v>1321538703.03</v>
      </c>
      <c r="H26" s="308">
        <f>+[14]ingresos!$K$68</f>
        <v>254999520</v>
      </c>
      <c r="I26" s="308">
        <f>+C26+D26+E26+F26+G26+H26</f>
        <v>20417974352.23473</v>
      </c>
      <c r="J26" s="562"/>
      <c r="K26" s="562"/>
      <c r="L26" s="562"/>
      <c r="M26" s="562"/>
      <c r="N26" s="562"/>
      <c r="O26" s="562"/>
      <c r="P26" s="562"/>
      <c r="Q26" s="562"/>
      <c r="R26" s="562"/>
      <c r="S26" s="562"/>
      <c r="T26" s="562"/>
      <c r="U26" s="562"/>
      <c r="V26" s="562"/>
      <c r="W26" s="562"/>
      <c r="X26" s="562"/>
      <c r="Y26" s="562"/>
      <c r="Z26" s="562"/>
      <c r="AA26" s="562"/>
      <c r="AB26" s="562"/>
      <c r="AC26" s="562"/>
      <c r="AD26" s="562"/>
      <c r="AE26" s="562"/>
      <c r="AF26" s="562"/>
      <c r="AG26" s="562"/>
      <c r="AH26" s="562"/>
      <c r="AI26" s="562"/>
      <c r="AJ26" s="562"/>
      <c r="AK26" s="562"/>
      <c r="AL26" s="562"/>
      <c r="AM26" s="562"/>
      <c r="AN26" s="562"/>
      <c r="AO26" s="562"/>
      <c r="AP26" s="562"/>
      <c r="AQ26" s="562"/>
      <c r="AR26" s="562"/>
      <c r="AS26" s="562"/>
      <c r="AT26" s="562"/>
      <c r="AU26" s="562"/>
      <c r="AV26" s="562"/>
      <c r="AW26" s="562"/>
      <c r="AX26" s="562"/>
      <c r="AY26" s="562"/>
      <c r="AZ26" s="562"/>
      <c r="BA26" s="562"/>
      <c r="BB26" s="562"/>
      <c r="BC26" s="562"/>
      <c r="BD26" s="562"/>
      <c r="BE26" s="562"/>
      <c r="BF26" s="562"/>
      <c r="BG26" s="562"/>
      <c r="BH26" s="562"/>
      <c r="BI26" s="562"/>
      <c r="BJ26" s="562"/>
      <c r="BK26" s="562"/>
      <c r="BL26" s="562"/>
      <c r="BM26" s="562"/>
      <c r="BN26" s="562"/>
      <c r="BO26" s="562"/>
      <c r="BP26" s="562"/>
      <c r="BQ26" s="562"/>
      <c r="BR26" s="562"/>
      <c r="BS26" s="562"/>
      <c r="BT26" s="562"/>
      <c r="BU26" s="562"/>
      <c r="BV26" s="562"/>
      <c r="BW26" s="562"/>
      <c r="BX26" s="562"/>
      <c r="BY26" s="562"/>
      <c r="BZ26" s="562"/>
      <c r="CA26" s="562"/>
      <c r="CB26" s="562"/>
      <c r="CC26" s="562"/>
      <c r="CD26" s="562"/>
      <c r="CE26" s="562"/>
      <c r="CF26" s="562"/>
      <c r="CG26" s="562"/>
      <c r="CH26" s="562"/>
      <c r="CI26" s="562"/>
      <c r="CJ26" s="562"/>
      <c r="CK26" s="562"/>
      <c r="CL26" s="562"/>
      <c r="CM26" s="562"/>
      <c r="CN26" s="562"/>
      <c r="CO26" s="562"/>
      <c r="CP26" s="562"/>
      <c r="CQ26" s="562"/>
      <c r="CR26" s="562"/>
      <c r="CS26" s="562"/>
      <c r="CT26" s="562"/>
      <c r="CU26" s="562"/>
      <c r="CV26" s="562"/>
      <c r="CW26" s="562"/>
      <c r="CX26" s="562"/>
      <c r="CY26" s="562"/>
      <c r="CZ26" s="562"/>
      <c r="DA26" s="562"/>
      <c r="DB26" s="562"/>
      <c r="DC26" s="562"/>
      <c r="DD26" s="562"/>
      <c r="DE26" s="562"/>
      <c r="DF26" s="562"/>
      <c r="DG26" s="562"/>
      <c r="DH26" s="562"/>
      <c r="DI26" s="562"/>
      <c r="DJ26" s="562"/>
      <c r="DK26" s="562"/>
      <c r="DL26" s="562"/>
      <c r="DM26" s="562"/>
      <c r="DN26" s="562"/>
      <c r="DO26" s="562"/>
      <c r="DP26" s="562"/>
      <c r="DQ26" s="562"/>
      <c r="DR26" s="562"/>
      <c r="DS26" s="562"/>
      <c r="DT26" s="562"/>
      <c r="DU26" s="562"/>
      <c r="DV26" s="562"/>
      <c r="DW26" s="562"/>
      <c r="DX26" s="562"/>
      <c r="DY26" s="562"/>
      <c r="DZ26" s="562"/>
      <c r="EA26" s="562"/>
      <c r="EB26" s="562"/>
      <c r="EC26" s="562"/>
      <c r="ED26" s="562"/>
      <c r="EE26" s="562"/>
      <c r="EF26" s="562"/>
      <c r="EG26" s="562"/>
      <c r="EH26" s="562"/>
      <c r="EI26" s="562"/>
      <c r="EJ26" s="562"/>
      <c r="EK26" s="562"/>
      <c r="EL26" s="562"/>
      <c r="EM26" s="562"/>
      <c r="EN26" s="562"/>
      <c r="EO26" s="562"/>
      <c r="EP26" s="562"/>
      <c r="EQ26" s="562"/>
      <c r="ER26" s="562"/>
      <c r="ES26" s="562"/>
      <c r="ET26" s="562"/>
      <c r="EU26" s="562"/>
      <c r="EV26" s="562"/>
      <c r="EW26" s="562"/>
      <c r="EX26" s="562"/>
      <c r="EY26" s="562"/>
      <c r="EZ26" s="562"/>
      <c r="FA26" s="562"/>
      <c r="FB26" s="562"/>
      <c r="FC26" s="562"/>
      <c r="FD26" s="562"/>
      <c r="FE26" s="562"/>
      <c r="FF26" s="562"/>
      <c r="FG26" s="562"/>
      <c r="FH26" s="562"/>
      <c r="FI26" s="562"/>
      <c r="FJ26" s="562"/>
      <c r="FK26" s="562"/>
      <c r="FL26" s="562"/>
      <c r="FM26" s="562"/>
      <c r="FN26" s="562"/>
      <c r="FO26" s="562"/>
      <c r="FP26" s="562"/>
      <c r="FQ26" s="562"/>
      <c r="FR26" s="562"/>
      <c r="FS26" s="562"/>
      <c r="FT26" s="562"/>
      <c r="FU26" s="562"/>
    </row>
    <row r="27" spans="1:177" s="558" customFormat="1" ht="30" customHeight="1">
      <c r="A27" s="561" t="s">
        <v>229</v>
      </c>
      <c r="B27" s="561"/>
      <c r="C27" s="308">
        <f>+C26-C25</f>
        <v>0</v>
      </c>
      <c r="D27" s="308">
        <f t="shared" ref="D27:I27" si="7">+D26-D25</f>
        <v>0</v>
      </c>
      <c r="E27" s="308">
        <f t="shared" si="7"/>
        <v>0</v>
      </c>
      <c r="F27" s="308">
        <f t="shared" si="7"/>
        <v>0</v>
      </c>
      <c r="G27" s="308">
        <f t="shared" si="7"/>
        <v>-0.39043593406677246</v>
      </c>
      <c r="H27" s="308">
        <f t="shared" si="7"/>
        <v>0</v>
      </c>
      <c r="I27" s="308"/>
      <c r="J27" s="562"/>
      <c r="K27" s="562"/>
      <c r="L27" s="562"/>
      <c r="M27" s="562"/>
      <c r="N27" s="562"/>
      <c r="O27" s="562"/>
      <c r="P27" s="562"/>
      <c r="Q27" s="562"/>
      <c r="R27" s="562"/>
      <c r="S27" s="562"/>
      <c r="T27" s="562"/>
      <c r="U27" s="562"/>
      <c r="V27" s="562"/>
      <c r="W27" s="562"/>
      <c r="X27" s="562"/>
      <c r="Y27" s="562"/>
      <c r="Z27" s="562"/>
      <c r="AA27" s="562"/>
      <c r="AB27" s="562"/>
      <c r="AC27" s="562"/>
      <c r="AD27" s="562"/>
      <c r="AE27" s="562"/>
      <c r="AF27" s="562"/>
      <c r="AG27" s="562"/>
      <c r="AH27" s="562"/>
      <c r="AI27" s="562"/>
      <c r="AJ27" s="562"/>
      <c r="AK27" s="562"/>
      <c r="AL27" s="562"/>
      <c r="AM27" s="562"/>
      <c r="AN27" s="562"/>
      <c r="AO27" s="562"/>
      <c r="AP27" s="562"/>
      <c r="AQ27" s="562"/>
      <c r="AR27" s="562"/>
      <c r="AS27" s="562"/>
      <c r="AT27" s="562"/>
      <c r="AU27" s="562"/>
      <c r="AV27" s="562"/>
      <c r="AW27" s="562"/>
      <c r="AX27" s="562"/>
      <c r="AY27" s="562"/>
      <c r="AZ27" s="562"/>
      <c r="BA27" s="562"/>
      <c r="BB27" s="562"/>
      <c r="BC27" s="562"/>
      <c r="BD27" s="562"/>
      <c r="BE27" s="562"/>
      <c r="BF27" s="562"/>
      <c r="BG27" s="562"/>
      <c r="BH27" s="562"/>
      <c r="BI27" s="562"/>
      <c r="BJ27" s="562"/>
      <c r="BK27" s="562"/>
      <c r="BL27" s="562"/>
      <c r="BM27" s="562"/>
      <c r="BN27" s="562"/>
      <c r="BO27" s="562"/>
      <c r="BP27" s="562"/>
      <c r="BQ27" s="562"/>
      <c r="BR27" s="562"/>
      <c r="BS27" s="562"/>
      <c r="BT27" s="562"/>
      <c r="BU27" s="562"/>
      <c r="BV27" s="562"/>
      <c r="BW27" s="562"/>
      <c r="BX27" s="562"/>
      <c r="BY27" s="562"/>
      <c r="BZ27" s="562"/>
      <c r="CA27" s="562"/>
      <c r="CB27" s="562"/>
      <c r="CC27" s="562"/>
      <c r="CD27" s="562"/>
      <c r="CE27" s="562"/>
      <c r="CF27" s="562"/>
      <c r="CG27" s="562"/>
      <c r="CH27" s="562"/>
      <c r="CI27" s="562"/>
      <c r="CJ27" s="562"/>
      <c r="CK27" s="562"/>
      <c r="CL27" s="562"/>
      <c r="CM27" s="562"/>
      <c r="CN27" s="562"/>
      <c r="CO27" s="562"/>
      <c r="CP27" s="562"/>
      <c r="CQ27" s="562"/>
      <c r="CR27" s="562"/>
      <c r="CS27" s="562"/>
      <c r="CT27" s="562"/>
      <c r="CU27" s="562"/>
      <c r="CV27" s="562"/>
      <c r="CW27" s="562"/>
      <c r="CX27" s="562"/>
      <c r="CY27" s="562"/>
      <c r="CZ27" s="562"/>
      <c r="DA27" s="562"/>
      <c r="DB27" s="562"/>
      <c r="DC27" s="562"/>
      <c r="DD27" s="562"/>
      <c r="DE27" s="562"/>
      <c r="DF27" s="562"/>
      <c r="DG27" s="562"/>
      <c r="DH27" s="562"/>
      <c r="DI27" s="562"/>
      <c r="DJ27" s="562"/>
      <c r="DK27" s="562"/>
      <c r="DL27" s="562"/>
      <c r="DM27" s="562"/>
      <c r="DN27" s="562"/>
      <c r="DO27" s="562"/>
      <c r="DP27" s="562"/>
      <c r="DQ27" s="562"/>
      <c r="DR27" s="562"/>
      <c r="DS27" s="562"/>
      <c r="DT27" s="562"/>
      <c r="DU27" s="562"/>
      <c r="DV27" s="562"/>
      <c r="DW27" s="562"/>
      <c r="DX27" s="562"/>
      <c r="DY27" s="562"/>
      <c r="DZ27" s="562"/>
      <c r="EA27" s="562"/>
      <c r="EB27" s="562"/>
      <c r="EC27" s="562"/>
      <c r="ED27" s="562"/>
      <c r="EE27" s="562"/>
      <c r="EF27" s="562"/>
      <c r="EG27" s="562"/>
      <c r="EH27" s="562"/>
      <c r="EI27" s="562"/>
      <c r="EJ27" s="562"/>
      <c r="EK27" s="562"/>
      <c r="EL27" s="562"/>
      <c r="EM27" s="562"/>
      <c r="EN27" s="562"/>
      <c r="EO27" s="562"/>
      <c r="EP27" s="562"/>
      <c r="EQ27" s="562"/>
      <c r="ER27" s="562"/>
      <c r="ES27" s="562"/>
      <c r="ET27" s="562"/>
      <c r="EU27" s="562"/>
      <c r="EV27" s="562"/>
      <c r="EW27" s="562"/>
      <c r="EX27" s="562"/>
      <c r="EY27" s="562"/>
      <c r="EZ27" s="562"/>
      <c r="FA27" s="562"/>
      <c r="FB27" s="562"/>
      <c r="FC27" s="562"/>
      <c r="FD27" s="562"/>
      <c r="FE27" s="562"/>
      <c r="FF27" s="562"/>
      <c r="FG27" s="562"/>
      <c r="FH27" s="562"/>
      <c r="FI27" s="562"/>
      <c r="FJ27" s="562"/>
      <c r="FK27" s="562"/>
      <c r="FL27" s="562"/>
      <c r="FM27" s="562"/>
      <c r="FN27" s="562"/>
      <c r="FO27" s="562"/>
      <c r="FP27" s="562"/>
      <c r="FQ27" s="562"/>
      <c r="FR27" s="562"/>
      <c r="FS27" s="562"/>
      <c r="FT27" s="562"/>
      <c r="FU27" s="562"/>
    </row>
    <row r="28" spans="1:177" s="558" customFormat="1">
      <c r="A28" s="563"/>
    </row>
  </sheetData>
  <mergeCells count="5">
    <mergeCell ref="C5:I5"/>
    <mergeCell ref="A27:B27"/>
    <mergeCell ref="A26:B26"/>
    <mergeCell ref="A5:A6"/>
    <mergeCell ref="B5:B6"/>
  </mergeCells>
  <pageMargins left="0.70866141732283472" right="0.70866141732283472" top="0.74803149606299213" bottom="0.74803149606299213" header="0.31496062992125984" footer="0.31496062992125984"/>
  <pageSetup scale="60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V43"/>
  <sheetViews>
    <sheetView workbookViewId="0">
      <selection sqref="A1:A5"/>
    </sheetView>
  </sheetViews>
  <sheetFormatPr baseColWidth="10" defaultRowHeight="12.75"/>
  <cols>
    <col min="1" max="1" width="35.85546875" style="1" customWidth="1"/>
    <col min="2" max="2" width="13.85546875" style="1" bestFit="1" customWidth="1"/>
    <col min="3" max="3" width="14.28515625" style="1" customWidth="1"/>
    <col min="4" max="4" width="18.5703125" style="1" customWidth="1"/>
    <col min="5" max="5" width="17.42578125" style="1" customWidth="1"/>
    <col min="6" max="6" width="18.7109375" style="1" customWidth="1"/>
    <col min="7" max="7" width="19.5703125" style="1" customWidth="1"/>
    <col min="8" max="8" width="16.42578125" style="1" customWidth="1"/>
    <col min="9" max="9" width="20.5703125" style="1" customWidth="1"/>
    <col min="10" max="10" width="17.42578125" style="1" customWidth="1"/>
    <col min="11" max="11" width="12.140625" style="1" customWidth="1"/>
    <col min="12" max="12" width="15.7109375" style="1" customWidth="1"/>
    <col min="13" max="13" width="18.28515625" style="1" customWidth="1"/>
    <col min="14" max="14" width="12.140625" style="1" customWidth="1"/>
    <col min="15" max="15" width="13.85546875" style="1" customWidth="1"/>
    <col min="16" max="16" width="16" style="1" customWidth="1"/>
    <col min="17" max="19" width="20.28515625" style="1" customWidth="1"/>
    <col min="20" max="20" width="24.28515625" style="1" customWidth="1"/>
    <col min="21" max="21" width="27.28515625" style="1" customWidth="1"/>
    <col min="22" max="22" width="20" style="1" customWidth="1"/>
    <col min="23" max="256" width="11.42578125" style="1"/>
    <col min="257" max="257" width="35.85546875" style="1" customWidth="1"/>
    <col min="258" max="258" width="13.85546875" style="1" bestFit="1" customWidth="1"/>
    <col min="259" max="259" width="14.28515625" style="1" customWidth="1"/>
    <col min="260" max="260" width="18.5703125" style="1" customWidth="1"/>
    <col min="261" max="261" width="17.42578125" style="1" customWidth="1"/>
    <col min="262" max="262" width="18.7109375" style="1" customWidth="1"/>
    <col min="263" max="263" width="19.5703125" style="1" customWidth="1"/>
    <col min="264" max="264" width="16.42578125" style="1" customWidth="1"/>
    <col min="265" max="265" width="20.5703125" style="1" customWidth="1"/>
    <col min="266" max="266" width="17.42578125" style="1" customWidth="1"/>
    <col min="267" max="267" width="12.140625" style="1" customWidth="1"/>
    <col min="268" max="268" width="15.7109375" style="1" customWidth="1"/>
    <col min="269" max="269" width="18.28515625" style="1" customWidth="1"/>
    <col min="270" max="270" width="12.140625" style="1" customWidth="1"/>
    <col min="271" max="271" width="13.85546875" style="1" customWidth="1"/>
    <col min="272" max="272" width="16" style="1" customWidth="1"/>
    <col min="273" max="275" width="20.28515625" style="1" customWidth="1"/>
    <col min="276" max="276" width="24.28515625" style="1" customWidth="1"/>
    <col min="277" max="277" width="27.28515625" style="1" customWidth="1"/>
    <col min="278" max="278" width="20" style="1" customWidth="1"/>
    <col min="279" max="512" width="11.42578125" style="1"/>
    <col min="513" max="513" width="35.85546875" style="1" customWidth="1"/>
    <col min="514" max="514" width="13.85546875" style="1" bestFit="1" customWidth="1"/>
    <col min="515" max="515" width="14.28515625" style="1" customWidth="1"/>
    <col min="516" max="516" width="18.5703125" style="1" customWidth="1"/>
    <col min="517" max="517" width="17.42578125" style="1" customWidth="1"/>
    <col min="518" max="518" width="18.7109375" style="1" customWidth="1"/>
    <col min="519" max="519" width="19.5703125" style="1" customWidth="1"/>
    <col min="520" max="520" width="16.42578125" style="1" customWidth="1"/>
    <col min="521" max="521" width="20.5703125" style="1" customWidth="1"/>
    <col min="522" max="522" width="17.42578125" style="1" customWidth="1"/>
    <col min="523" max="523" width="12.140625" style="1" customWidth="1"/>
    <col min="524" max="524" width="15.7109375" style="1" customWidth="1"/>
    <col min="525" max="525" width="18.28515625" style="1" customWidth="1"/>
    <col min="526" max="526" width="12.140625" style="1" customWidth="1"/>
    <col min="527" max="527" width="13.85546875" style="1" customWidth="1"/>
    <col min="528" max="528" width="16" style="1" customWidth="1"/>
    <col min="529" max="531" width="20.28515625" style="1" customWidth="1"/>
    <col min="532" max="532" width="24.28515625" style="1" customWidth="1"/>
    <col min="533" max="533" width="27.28515625" style="1" customWidth="1"/>
    <col min="534" max="534" width="20" style="1" customWidth="1"/>
    <col min="535" max="768" width="11.42578125" style="1"/>
    <col min="769" max="769" width="35.85546875" style="1" customWidth="1"/>
    <col min="770" max="770" width="13.85546875" style="1" bestFit="1" customWidth="1"/>
    <col min="771" max="771" width="14.28515625" style="1" customWidth="1"/>
    <col min="772" max="772" width="18.5703125" style="1" customWidth="1"/>
    <col min="773" max="773" width="17.42578125" style="1" customWidth="1"/>
    <col min="774" max="774" width="18.7109375" style="1" customWidth="1"/>
    <col min="775" max="775" width="19.5703125" style="1" customWidth="1"/>
    <col min="776" max="776" width="16.42578125" style="1" customWidth="1"/>
    <col min="777" max="777" width="20.5703125" style="1" customWidth="1"/>
    <col min="778" max="778" width="17.42578125" style="1" customWidth="1"/>
    <col min="779" max="779" width="12.140625" style="1" customWidth="1"/>
    <col min="780" max="780" width="15.7109375" style="1" customWidth="1"/>
    <col min="781" max="781" width="18.28515625" style="1" customWidth="1"/>
    <col min="782" max="782" width="12.140625" style="1" customWidth="1"/>
    <col min="783" max="783" width="13.85546875" style="1" customWidth="1"/>
    <col min="784" max="784" width="16" style="1" customWidth="1"/>
    <col min="785" max="787" width="20.28515625" style="1" customWidth="1"/>
    <col min="788" max="788" width="24.28515625" style="1" customWidth="1"/>
    <col min="789" max="789" width="27.28515625" style="1" customWidth="1"/>
    <col min="790" max="790" width="20" style="1" customWidth="1"/>
    <col min="791" max="1024" width="11.42578125" style="1"/>
    <col min="1025" max="1025" width="35.85546875" style="1" customWidth="1"/>
    <col min="1026" max="1026" width="13.85546875" style="1" bestFit="1" customWidth="1"/>
    <col min="1027" max="1027" width="14.28515625" style="1" customWidth="1"/>
    <col min="1028" max="1028" width="18.5703125" style="1" customWidth="1"/>
    <col min="1029" max="1029" width="17.42578125" style="1" customWidth="1"/>
    <col min="1030" max="1030" width="18.7109375" style="1" customWidth="1"/>
    <col min="1031" max="1031" width="19.5703125" style="1" customWidth="1"/>
    <col min="1032" max="1032" width="16.42578125" style="1" customWidth="1"/>
    <col min="1033" max="1033" width="20.5703125" style="1" customWidth="1"/>
    <col min="1034" max="1034" width="17.42578125" style="1" customWidth="1"/>
    <col min="1035" max="1035" width="12.140625" style="1" customWidth="1"/>
    <col min="1036" max="1036" width="15.7109375" style="1" customWidth="1"/>
    <col min="1037" max="1037" width="18.28515625" style="1" customWidth="1"/>
    <col min="1038" max="1038" width="12.140625" style="1" customWidth="1"/>
    <col min="1039" max="1039" width="13.85546875" style="1" customWidth="1"/>
    <col min="1040" max="1040" width="16" style="1" customWidth="1"/>
    <col min="1041" max="1043" width="20.28515625" style="1" customWidth="1"/>
    <col min="1044" max="1044" width="24.28515625" style="1" customWidth="1"/>
    <col min="1045" max="1045" width="27.28515625" style="1" customWidth="1"/>
    <col min="1046" max="1046" width="20" style="1" customWidth="1"/>
    <col min="1047" max="1280" width="11.42578125" style="1"/>
    <col min="1281" max="1281" width="35.85546875" style="1" customWidth="1"/>
    <col min="1282" max="1282" width="13.85546875" style="1" bestFit="1" customWidth="1"/>
    <col min="1283" max="1283" width="14.28515625" style="1" customWidth="1"/>
    <col min="1284" max="1284" width="18.5703125" style="1" customWidth="1"/>
    <col min="1285" max="1285" width="17.42578125" style="1" customWidth="1"/>
    <col min="1286" max="1286" width="18.7109375" style="1" customWidth="1"/>
    <col min="1287" max="1287" width="19.5703125" style="1" customWidth="1"/>
    <col min="1288" max="1288" width="16.42578125" style="1" customWidth="1"/>
    <col min="1289" max="1289" width="20.5703125" style="1" customWidth="1"/>
    <col min="1290" max="1290" width="17.42578125" style="1" customWidth="1"/>
    <col min="1291" max="1291" width="12.140625" style="1" customWidth="1"/>
    <col min="1292" max="1292" width="15.7109375" style="1" customWidth="1"/>
    <col min="1293" max="1293" width="18.28515625" style="1" customWidth="1"/>
    <col min="1294" max="1294" width="12.140625" style="1" customWidth="1"/>
    <col min="1295" max="1295" width="13.85546875" style="1" customWidth="1"/>
    <col min="1296" max="1296" width="16" style="1" customWidth="1"/>
    <col min="1297" max="1299" width="20.28515625" style="1" customWidth="1"/>
    <col min="1300" max="1300" width="24.28515625" style="1" customWidth="1"/>
    <col min="1301" max="1301" width="27.28515625" style="1" customWidth="1"/>
    <col min="1302" max="1302" width="20" style="1" customWidth="1"/>
    <col min="1303" max="1536" width="11.42578125" style="1"/>
    <col min="1537" max="1537" width="35.85546875" style="1" customWidth="1"/>
    <col min="1538" max="1538" width="13.85546875" style="1" bestFit="1" customWidth="1"/>
    <col min="1539" max="1539" width="14.28515625" style="1" customWidth="1"/>
    <col min="1540" max="1540" width="18.5703125" style="1" customWidth="1"/>
    <col min="1541" max="1541" width="17.42578125" style="1" customWidth="1"/>
    <col min="1542" max="1542" width="18.7109375" style="1" customWidth="1"/>
    <col min="1543" max="1543" width="19.5703125" style="1" customWidth="1"/>
    <col min="1544" max="1544" width="16.42578125" style="1" customWidth="1"/>
    <col min="1545" max="1545" width="20.5703125" style="1" customWidth="1"/>
    <col min="1546" max="1546" width="17.42578125" style="1" customWidth="1"/>
    <col min="1547" max="1547" width="12.140625" style="1" customWidth="1"/>
    <col min="1548" max="1548" width="15.7109375" style="1" customWidth="1"/>
    <col min="1549" max="1549" width="18.28515625" style="1" customWidth="1"/>
    <col min="1550" max="1550" width="12.140625" style="1" customWidth="1"/>
    <col min="1551" max="1551" width="13.85546875" style="1" customWidth="1"/>
    <col min="1552" max="1552" width="16" style="1" customWidth="1"/>
    <col min="1553" max="1555" width="20.28515625" style="1" customWidth="1"/>
    <col min="1556" max="1556" width="24.28515625" style="1" customWidth="1"/>
    <col min="1557" max="1557" width="27.28515625" style="1" customWidth="1"/>
    <col min="1558" max="1558" width="20" style="1" customWidth="1"/>
    <col min="1559" max="1792" width="11.42578125" style="1"/>
    <col min="1793" max="1793" width="35.85546875" style="1" customWidth="1"/>
    <col min="1794" max="1794" width="13.85546875" style="1" bestFit="1" customWidth="1"/>
    <col min="1795" max="1795" width="14.28515625" style="1" customWidth="1"/>
    <col min="1796" max="1796" width="18.5703125" style="1" customWidth="1"/>
    <col min="1797" max="1797" width="17.42578125" style="1" customWidth="1"/>
    <col min="1798" max="1798" width="18.7109375" style="1" customWidth="1"/>
    <col min="1799" max="1799" width="19.5703125" style="1" customWidth="1"/>
    <col min="1800" max="1800" width="16.42578125" style="1" customWidth="1"/>
    <col min="1801" max="1801" width="20.5703125" style="1" customWidth="1"/>
    <col min="1802" max="1802" width="17.42578125" style="1" customWidth="1"/>
    <col min="1803" max="1803" width="12.140625" style="1" customWidth="1"/>
    <col min="1804" max="1804" width="15.7109375" style="1" customWidth="1"/>
    <col min="1805" max="1805" width="18.28515625" style="1" customWidth="1"/>
    <col min="1806" max="1806" width="12.140625" style="1" customWidth="1"/>
    <col min="1807" max="1807" width="13.85546875" style="1" customWidth="1"/>
    <col min="1808" max="1808" width="16" style="1" customWidth="1"/>
    <col min="1809" max="1811" width="20.28515625" style="1" customWidth="1"/>
    <col min="1812" max="1812" width="24.28515625" style="1" customWidth="1"/>
    <col min="1813" max="1813" width="27.28515625" style="1" customWidth="1"/>
    <col min="1814" max="1814" width="20" style="1" customWidth="1"/>
    <col min="1815" max="2048" width="11.42578125" style="1"/>
    <col min="2049" max="2049" width="35.85546875" style="1" customWidth="1"/>
    <col min="2050" max="2050" width="13.85546875" style="1" bestFit="1" customWidth="1"/>
    <col min="2051" max="2051" width="14.28515625" style="1" customWidth="1"/>
    <col min="2052" max="2052" width="18.5703125" style="1" customWidth="1"/>
    <col min="2053" max="2053" width="17.42578125" style="1" customWidth="1"/>
    <col min="2054" max="2054" width="18.7109375" style="1" customWidth="1"/>
    <col min="2055" max="2055" width="19.5703125" style="1" customWidth="1"/>
    <col min="2056" max="2056" width="16.42578125" style="1" customWidth="1"/>
    <col min="2057" max="2057" width="20.5703125" style="1" customWidth="1"/>
    <col min="2058" max="2058" width="17.42578125" style="1" customWidth="1"/>
    <col min="2059" max="2059" width="12.140625" style="1" customWidth="1"/>
    <col min="2060" max="2060" width="15.7109375" style="1" customWidth="1"/>
    <col min="2061" max="2061" width="18.28515625" style="1" customWidth="1"/>
    <col min="2062" max="2062" width="12.140625" style="1" customWidth="1"/>
    <col min="2063" max="2063" width="13.85546875" style="1" customWidth="1"/>
    <col min="2064" max="2064" width="16" style="1" customWidth="1"/>
    <col min="2065" max="2067" width="20.28515625" style="1" customWidth="1"/>
    <col min="2068" max="2068" width="24.28515625" style="1" customWidth="1"/>
    <col min="2069" max="2069" width="27.28515625" style="1" customWidth="1"/>
    <col min="2070" max="2070" width="20" style="1" customWidth="1"/>
    <col min="2071" max="2304" width="11.42578125" style="1"/>
    <col min="2305" max="2305" width="35.85546875" style="1" customWidth="1"/>
    <col min="2306" max="2306" width="13.85546875" style="1" bestFit="1" customWidth="1"/>
    <col min="2307" max="2307" width="14.28515625" style="1" customWidth="1"/>
    <col min="2308" max="2308" width="18.5703125" style="1" customWidth="1"/>
    <col min="2309" max="2309" width="17.42578125" style="1" customWidth="1"/>
    <col min="2310" max="2310" width="18.7109375" style="1" customWidth="1"/>
    <col min="2311" max="2311" width="19.5703125" style="1" customWidth="1"/>
    <col min="2312" max="2312" width="16.42578125" style="1" customWidth="1"/>
    <col min="2313" max="2313" width="20.5703125" style="1" customWidth="1"/>
    <col min="2314" max="2314" width="17.42578125" style="1" customWidth="1"/>
    <col min="2315" max="2315" width="12.140625" style="1" customWidth="1"/>
    <col min="2316" max="2316" width="15.7109375" style="1" customWidth="1"/>
    <col min="2317" max="2317" width="18.28515625" style="1" customWidth="1"/>
    <col min="2318" max="2318" width="12.140625" style="1" customWidth="1"/>
    <col min="2319" max="2319" width="13.85546875" style="1" customWidth="1"/>
    <col min="2320" max="2320" width="16" style="1" customWidth="1"/>
    <col min="2321" max="2323" width="20.28515625" style="1" customWidth="1"/>
    <col min="2324" max="2324" width="24.28515625" style="1" customWidth="1"/>
    <col min="2325" max="2325" width="27.28515625" style="1" customWidth="1"/>
    <col min="2326" max="2326" width="20" style="1" customWidth="1"/>
    <col min="2327" max="2560" width="11.42578125" style="1"/>
    <col min="2561" max="2561" width="35.85546875" style="1" customWidth="1"/>
    <col min="2562" max="2562" width="13.85546875" style="1" bestFit="1" customWidth="1"/>
    <col min="2563" max="2563" width="14.28515625" style="1" customWidth="1"/>
    <col min="2564" max="2564" width="18.5703125" style="1" customWidth="1"/>
    <col min="2565" max="2565" width="17.42578125" style="1" customWidth="1"/>
    <col min="2566" max="2566" width="18.7109375" style="1" customWidth="1"/>
    <col min="2567" max="2567" width="19.5703125" style="1" customWidth="1"/>
    <col min="2568" max="2568" width="16.42578125" style="1" customWidth="1"/>
    <col min="2569" max="2569" width="20.5703125" style="1" customWidth="1"/>
    <col min="2570" max="2570" width="17.42578125" style="1" customWidth="1"/>
    <col min="2571" max="2571" width="12.140625" style="1" customWidth="1"/>
    <col min="2572" max="2572" width="15.7109375" style="1" customWidth="1"/>
    <col min="2573" max="2573" width="18.28515625" style="1" customWidth="1"/>
    <col min="2574" max="2574" width="12.140625" style="1" customWidth="1"/>
    <col min="2575" max="2575" width="13.85546875" style="1" customWidth="1"/>
    <col min="2576" max="2576" width="16" style="1" customWidth="1"/>
    <col min="2577" max="2579" width="20.28515625" style="1" customWidth="1"/>
    <col min="2580" max="2580" width="24.28515625" style="1" customWidth="1"/>
    <col min="2581" max="2581" width="27.28515625" style="1" customWidth="1"/>
    <col min="2582" max="2582" width="20" style="1" customWidth="1"/>
    <col min="2583" max="2816" width="11.42578125" style="1"/>
    <col min="2817" max="2817" width="35.85546875" style="1" customWidth="1"/>
    <col min="2818" max="2818" width="13.85546875" style="1" bestFit="1" customWidth="1"/>
    <col min="2819" max="2819" width="14.28515625" style="1" customWidth="1"/>
    <col min="2820" max="2820" width="18.5703125" style="1" customWidth="1"/>
    <col min="2821" max="2821" width="17.42578125" style="1" customWidth="1"/>
    <col min="2822" max="2822" width="18.7109375" style="1" customWidth="1"/>
    <col min="2823" max="2823" width="19.5703125" style="1" customWidth="1"/>
    <col min="2824" max="2824" width="16.42578125" style="1" customWidth="1"/>
    <col min="2825" max="2825" width="20.5703125" style="1" customWidth="1"/>
    <col min="2826" max="2826" width="17.42578125" style="1" customWidth="1"/>
    <col min="2827" max="2827" width="12.140625" style="1" customWidth="1"/>
    <col min="2828" max="2828" width="15.7109375" style="1" customWidth="1"/>
    <col min="2829" max="2829" width="18.28515625" style="1" customWidth="1"/>
    <col min="2830" max="2830" width="12.140625" style="1" customWidth="1"/>
    <col min="2831" max="2831" width="13.85546875" style="1" customWidth="1"/>
    <col min="2832" max="2832" width="16" style="1" customWidth="1"/>
    <col min="2833" max="2835" width="20.28515625" style="1" customWidth="1"/>
    <col min="2836" max="2836" width="24.28515625" style="1" customWidth="1"/>
    <col min="2837" max="2837" width="27.28515625" style="1" customWidth="1"/>
    <col min="2838" max="2838" width="20" style="1" customWidth="1"/>
    <col min="2839" max="3072" width="11.42578125" style="1"/>
    <col min="3073" max="3073" width="35.85546875" style="1" customWidth="1"/>
    <col min="3074" max="3074" width="13.85546875" style="1" bestFit="1" customWidth="1"/>
    <col min="3075" max="3075" width="14.28515625" style="1" customWidth="1"/>
    <col min="3076" max="3076" width="18.5703125" style="1" customWidth="1"/>
    <col min="3077" max="3077" width="17.42578125" style="1" customWidth="1"/>
    <col min="3078" max="3078" width="18.7109375" style="1" customWidth="1"/>
    <col min="3079" max="3079" width="19.5703125" style="1" customWidth="1"/>
    <col min="3080" max="3080" width="16.42578125" style="1" customWidth="1"/>
    <col min="3081" max="3081" width="20.5703125" style="1" customWidth="1"/>
    <col min="3082" max="3082" width="17.42578125" style="1" customWidth="1"/>
    <col min="3083" max="3083" width="12.140625" style="1" customWidth="1"/>
    <col min="3084" max="3084" width="15.7109375" style="1" customWidth="1"/>
    <col min="3085" max="3085" width="18.28515625" style="1" customWidth="1"/>
    <col min="3086" max="3086" width="12.140625" style="1" customWidth="1"/>
    <col min="3087" max="3087" width="13.85546875" style="1" customWidth="1"/>
    <col min="3088" max="3088" width="16" style="1" customWidth="1"/>
    <col min="3089" max="3091" width="20.28515625" style="1" customWidth="1"/>
    <col min="3092" max="3092" width="24.28515625" style="1" customWidth="1"/>
    <col min="3093" max="3093" width="27.28515625" style="1" customWidth="1"/>
    <col min="3094" max="3094" width="20" style="1" customWidth="1"/>
    <col min="3095" max="3328" width="11.42578125" style="1"/>
    <col min="3329" max="3329" width="35.85546875" style="1" customWidth="1"/>
    <col min="3330" max="3330" width="13.85546875" style="1" bestFit="1" customWidth="1"/>
    <col min="3331" max="3331" width="14.28515625" style="1" customWidth="1"/>
    <col min="3332" max="3332" width="18.5703125" style="1" customWidth="1"/>
    <col min="3333" max="3333" width="17.42578125" style="1" customWidth="1"/>
    <col min="3334" max="3334" width="18.7109375" style="1" customWidth="1"/>
    <col min="3335" max="3335" width="19.5703125" style="1" customWidth="1"/>
    <col min="3336" max="3336" width="16.42578125" style="1" customWidth="1"/>
    <col min="3337" max="3337" width="20.5703125" style="1" customWidth="1"/>
    <col min="3338" max="3338" width="17.42578125" style="1" customWidth="1"/>
    <col min="3339" max="3339" width="12.140625" style="1" customWidth="1"/>
    <col min="3340" max="3340" width="15.7109375" style="1" customWidth="1"/>
    <col min="3341" max="3341" width="18.28515625" style="1" customWidth="1"/>
    <col min="3342" max="3342" width="12.140625" style="1" customWidth="1"/>
    <col min="3343" max="3343" width="13.85546875" style="1" customWidth="1"/>
    <col min="3344" max="3344" width="16" style="1" customWidth="1"/>
    <col min="3345" max="3347" width="20.28515625" style="1" customWidth="1"/>
    <col min="3348" max="3348" width="24.28515625" style="1" customWidth="1"/>
    <col min="3349" max="3349" width="27.28515625" style="1" customWidth="1"/>
    <col min="3350" max="3350" width="20" style="1" customWidth="1"/>
    <col min="3351" max="3584" width="11.42578125" style="1"/>
    <col min="3585" max="3585" width="35.85546875" style="1" customWidth="1"/>
    <col min="3586" max="3586" width="13.85546875" style="1" bestFit="1" customWidth="1"/>
    <col min="3587" max="3587" width="14.28515625" style="1" customWidth="1"/>
    <col min="3588" max="3588" width="18.5703125" style="1" customWidth="1"/>
    <col min="3589" max="3589" width="17.42578125" style="1" customWidth="1"/>
    <col min="3590" max="3590" width="18.7109375" style="1" customWidth="1"/>
    <col min="3591" max="3591" width="19.5703125" style="1" customWidth="1"/>
    <col min="3592" max="3592" width="16.42578125" style="1" customWidth="1"/>
    <col min="3593" max="3593" width="20.5703125" style="1" customWidth="1"/>
    <col min="3594" max="3594" width="17.42578125" style="1" customWidth="1"/>
    <col min="3595" max="3595" width="12.140625" style="1" customWidth="1"/>
    <col min="3596" max="3596" width="15.7109375" style="1" customWidth="1"/>
    <col min="3597" max="3597" width="18.28515625" style="1" customWidth="1"/>
    <col min="3598" max="3598" width="12.140625" style="1" customWidth="1"/>
    <col min="3599" max="3599" width="13.85546875" style="1" customWidth="1"/>
    <col min="3600" max="3600" width="16" style="1" customWidth="1"/>
    <col min="3601" max="3603" width="20.28515625" style="1" customWidth="1"/>
    <col min="3604" max="3604" width="24.28515625" style="1" customWidth="1"/>
    <col min="3605" max="3605" width="27.28515625" style="1" customWidth="1"/>
    <col min="3606" max="3606" width="20" style="1" customWidth="1"/>
    <col min="3607" max="3840" width="11.42578125" style="1"/>
    <col min="3841" max="3841" width="35.85546875" style="1" customWidth="1"/>
    <col min="3842" max="3842" width="13.85546875" style="1" bestFit="1" customWidth="1"/>
    <col min="3843" max="3843" width="14.28515625" style="1" customWidth="1"/>
    <col min="3844" max="3844" width="18.5703125" style="1" customWidth="1"/>
    <col min="3845" max="3845" width="17.42578125" style="1" customWidth="1"/>
    <col min="3846" max="3846" width="18.7109375" style="1" customWidth="1"/>
    <col min="3847" max="3847" width="19.5703125" style="1" customWidth="1"/>
    <col min="3848" max="3848" width="16.42578125" style="1" customWidth="1"/>
    <col min="3849" max="3849" width="20.5703125" style="1" customWidth="1"/>
    <col min="3850" max="3850" width="17.42578125" style="1" customWidth="1"/>
    <col min="3851" max="3851" width="12.140625" style="1" customWidth="1"/>
    <col min="3852" max="3852" width="15.7109375" style="1" customWidth="1"/>
    <col min="3853" max="3853" width="18.28515625" style="1" customWidth="1"/>
    <col min="3854" max="3854" width="12.140625" style="1" customWidth="1"/>
    <col min="3855" max="3855" width="13.85546875" style="1" customWidth="1"/>
    <col min="3856" max="3856" width="16" style="1" customWidth="1"/>
    <col min="3857" max="3859" width="20.28515625" style="1" customWidth="1"/>
    <col min="3860" max="3860" width="24.28515625" style="1" customWidth="1"/>
    <col min="3861" max="3861" width="27.28515625" style="1" customWidth="1"/>
    <col min="3862" max="3862" width="20" style="1" customWidth="1"/>
    <col min="3863" max="4096" width="11.42578125" style="1"/>
    <col min="4097" max="4097" width="35.85546875" style="1" customWidth="1"/>
    <col min="4098" max="4098" width="13.85546875" style="1" bestFit="1" customWidth="1"/>
    <col min="4099" max="4099" width="14.28515625" style="1" customWidth="1"/>
    <col min="4100" max="4100" width="18.5703125" style="1" customWidth="1"/>
    <col min="4101" max="4101" width="17.42578125" style="1" customWidth="1"/>
    <col min="4102" max="4102" width="18.7109375" style="1" customWidth="1"/>
    <col min="4103" max="4103" width="19.5703125" style="1" customWidth="1"/>
    <col min="4104" max="4104" width="16.42578125" style="1" customWidth="1"/>
    <col min="4105" max="4105" width="20.5703125" style="1" customWidth="1"/>
    <col min="4106" max="4106" width="17.42578125" style="1" customWidth="1"/>
    <col min="4107" max="4107" width="12.140625" style="1" customWidth="1"/>
    <col min="4108" max="4108" width="15.7109375" style="1" customWidth="1"/>
    <col min="4109" max="4109" width="18.28515625" style="1" customWidth="1"/>
    <col min="4110" max="4110" width="12.140625" style="1" customWidth="1"/>
    <col min="4111" max="4111" width="13.85546875" style="1" customWidth="1"/>
    <col min="4112" max="4112" width="16" style="1" customWidth="1"/>
    <col min="4113" max="4115" width="20.28515625" style="1" customWidth="1"/>
    <col min="4116" max="4116" width="24.28515625" style="1" customWidth="1"/>
    <col min="4117" max="4117" width="27.28515625" style="1" customWidth="1"/>
    <col min="4118" max="4118" width="20" style="1" customWidth="1"/>
    <col min="4119" max="4352" width="11.42578125" style="1"/>
    <col min="4353" max="4353" width="35.85546875" style="1" customWidth="1"/>
    <col min="4354" max="4354" width="13.85546875" style="1" bestFit="1" customWidth="1"/>
    <col min="4355" max="4355" width="14.28515625" style="1" customWidth="1"/>
    <col min="4356" max="4356" width="18.5703125" style="1" customWidth="1"/>
    <col min="4357" max="4357" width="17.42578125" style="1" customWidth="1"/>
    <col min="4358" max="4358" width="18.7109375" style="1" customWidth="1"/>
    <col min="4359" max="4359" width="19.5703125" style="1" customWidth="1"/>
    <col min="4360" max="4360" width="16.42578125" style="1" customWidth="1"/>
    <col min="4361" max="4361" width="20.5703125" style="1" customWidth="1"/>
    <col min="4362" max="4362" width="17.42578125" style="1" customWidth="1"/>
    <col min="4363" max="4363" width="12.140625" style="1" customWidth="1"/>
    <col min="4364" max="4364" width="15.7109375" style="1" customWidth="1"/>
    <col min="4365" max="4365" width="18.28515625" style="1" customWidth="1"/>
    <col min="4366" max="4366" width="12.140625" style="1" customWidth="1"/>
    <col min="4367" max="4367" width="13.85546875" style="1" customWidth="1"/>
    <col min="4368" max="4368" width="16" style="1" customWidth="1"/>
    <col min="4369" max="4371" width="20.28515625" style="1" customWidth="1"/>
    <col min="4372" max="4372" width="24.28515625" style="1" customWidth="1"/>
    <col min="4373" max="4373" width="27.28515625" style="1" customWidth="1"/>
    <col min="4374" max="4374" width="20" style="1" customWidth="1"/>
    <col min="4375" max="4608" width="11.42578125" style="1"/>
    <col min="4609" max="4609" width="35.85546875" style="1" customWidth="1"/>
    <col min="4610" max="4610" width="13.85546875" style="1" bestFit="1" customWidth="1"/>
    <col min="4611" max="4611" width="14.28515625" style="1" customWidth="1"/>
    <col min="4612" max="4612" width="18.5703125" style="1" customWidth="1"/>
    <col min="4613" max="4613" width="17.42578125" style="1" customWidth="1"/>
    <col min="4614" max="4614" width="18.7109375" style="1" customWidth="1"/>
    <col min="4615" max="4615" width="19.5703125" style="1" customWidth="1"/>
    <col min="4616" max="4616" width="16.42578125" style="1" customWidth="1"/>
    <col min="4617" max="4617" width="20.5703125" style="1" customWidth="1"/>
    <col min="4618" max="4618" width="17.42578125" style="1" customWidth="1"/>
    <col min="4619" max="4619" width="12.140625" style="1" customWidth="1"/>
    <col min="4620" max="4620" width="15.7109375" style="1" customWidth="1"/>
    <col min="4621" max="4621" width="18.28515625" style="1" customWidth="1"/>
    <col min="4622" max="4622" width="12.140625" style="1" customWidth="1"/>
    <col min="4623" max="4623" width="13.85546875" style="1" customWidth="1"/>
    <col min="4624" max="4624" width="16" style="1" customWidth="1"/>
    <col min="4625" max="4627" width="20.28515625" style="1" customWidth="1"/>
    <col min="4628" max="4628" width="24.28515625" style="1" customWidth="1"/>
    <col min="4629" max="4629" width="27.28515625" style="1" customWidth="1"/>
    <col min="4630" max="4630" width="20" style="1" customWidth="1"/>
    <col min="4631" max="4864" width="11.42578125" style="1"/>
    <col min="4865" max="4865" width="35.85546875" style="1" customWidth="1"/>
    <col min="4866" max="4866" width="13.85546875" style="1" bestFit="1" customWidth="1"/>
    <col min="4867" max="4867" width="14.28515625" style="1" customWidth="1"/>
    <col min="4868" max="4868" width="18.5703125" style="1" customWidth="1"/>
    <col min="4869" max="4869" width="17.42578125" style="1" customWidth="1"/>
    <col min="4870" max="4870" width="18.7109375" style="1" customWidth="1"/>
    <col min="4871" max="4871" width="19.5703125" style="1" customWidth="1"/>
    <col min="4872" max="4872" width="16.42578125" style="1" customWidth="1"/>
    <col min="4873" max="4873" width="20.5703125" style="1" customWidth="1"/>
    <col min="4874" max="4874" width="17.42578125" style="1" customWidth="1"/>
    <col min="4875" max="4875" width="12.140625" style="1" customWidth="1"/>
    <col min="4876" max="4876" width="15.7109375" style="1" customWidth="1"/>
    <col min="4877" max="4877" width="18.28515625" style="1" customWidth="1"/>
    <col min="4878" max="4878" width="12.140625" style="1" customWidth="1"/>
    <col min="4879" max="4879" width="13.85546875" style="1" customWidth="1"/>
    <col min="4880" max="4880" width="16" style="1" customWidth="1"/>
    <col min="4881" max="4883" width="20.28515625" style="1" customWidth="1"/>
    <col min="4884" max="4884" width="24.28515625" style="1" customWidth="1"/>
    <col min="4885" max="4885" width="27.28515625" style="1" customWidth="1"/>
    <col min="4886" max="4886" width="20" style="1" customWidth="1"/>
    <col min="4887" max="5120" width="11.42578125" style="1"/>
    <col min="5121" max="5121" width="35.85546875" style="1" customWidth="1"/>
    <col min="5122" max="5122" width="13.85546875" style="1" bestFit="1" customWidth="1"/>
    <col min="5123" max="5123" width="14.28515625" style="1" customWidth="1"/>
    <col min="5124" max="5124" width="18.5703125" style="1" customWidth="1"/>
    <col min="5125" max="5125" width="17.42578125" style="1" customWidth="1"/>
    <col min="5126" max="5126" width="18.7109375" style="1" customWidth="1"/>
    <col min="5127" max="5127" width="19.5703125" style="1" customWidth="1"/>
    <col min="5128" max="5128" width="16.42578125" style="1" customWidth="1"/>
    <col min="5129" max="5129" width="20.5703125" style="1" customWidth="1"/>
    <col min="5130" max="5130" width="17.42578125" style="1" customWidth="1"/>
    <col min="5131" max="5131" width="12.140625" style="1" customWidth="1"/>
    <col min="5132" max="5132" width="15.7109375" style="1" customWidth="1"/>
    <col min="5133" max="5133" width="18.28515625" style="1" customWidth="1"/>
    <col min="5134" max="5134" width="12.140625" style="1" customWidth="1"/>
    <col min="5135" max="5135" width="13.85546875" style="1" customWidth="1"/>
    <col min="5136" max="5136" width="16" style="1" customWidth="1"/>
    <col min="5137" max="5139" width="20.28515625" style="1" customWidth="1"/>
    <col min="5140" max="5140" width="24.28515625" style="1" customWidth="1"/>
    <col min="5141" max="5141" width="27.28515625" style="1" customWidth="1"/>
    <col min="5142" max="5142" width="20" style="1" customWidth="1"/>
    <col min="5143" max="5376" width="11.42578125" style="1"/>
    <col min="5377" max="5377" width="35.85546875" style="1" customWidth="1"/>
    <col min="5378" max="5378" width="13.85546875" style="1" bestFit="1" customWidth="1"/>
    <col min="5379" max="5379" width="14.28515625" style="1" customWidth="1"/>
    <col min="5380" max="5380" width="18.5703125" style="1" customWidth="1"/>
    <col min="5381" max="5381" width="17.42578125" style="1" customWidth="1"/>
    <col min="5382" max="5382" width="18.7109375" style="1" customWidth="1"/>
    <col min="5383" max="5383" width="19.5703125" style="1" customWidth="1"/>
    <col min="5384" max="5384" width="16.42578125" style="1" customWidth="1"/>
    <col min="5385" max="5385" width="20.5703125" style="1" customWidth="1"/>
    <col min="5386" max="5386" width="17.42578125" style="1" customWidth="1"/>
    <col min="5387" max="5387" width="12.140625" style="1" customWidth="1"/>
    <col min="5388" max="5388" width="15.7109375" style="1" customWidth="1"/>
    <col min="5389" max="5389" width="18.28515625" style="1" customWidth="1"/>
    <col min="5390" max="5390" width="12.140625" style="1" customWidth="1"/>
    <col min="5391" max="5391" width="13.85546875" style="1" customWidth="1"/>
    <col min="5392" max="5392" width="16" style="1" customWidth="1"/>
    <col min="5393" max="5395" width="20.28515625" style="1" customWidth="1"/>
    <col min="5396" max="5396" width="24.28515625" style="1" customWidth="1"/>
    <col min="5397" max="5397" width="27.28515625" style="1" customWidth="1"/>
    <col min="5398" max="5398" width="20" style="1" customWidth="1"/>
    <col min="5399" max="5632" width="11.42578125" style="1"/>
    <col min="5633" max="5633" width="35.85546875" style="1" customWidth="1"/>
    <col min="5634" max="5634" width="13.85546875" style="1" bestFit="1" customWidth="1"/>
    <col min="5635" max="5635" width="14.28515625" style="1" customWidth="1"/>
    <col min="5636" max="5636" width="18.5703125" style="1" customWidth="1"/>
    <col min="5637" max="5637" width="17.42578125" style="1" customWidth="1"/>
    <col min="5638" max="5638" width="18.7109375" style="1" customWidth="1"/>
    <col min="5639" max="5639" width="19.5703125" style="1" customWidth="1"/>
    <col min="5640" max="5640" width="16.42578125" style="1" customWidth="1"/>
    <col min="5641" max="5641" width="20.5703125" style="1" customWidth="1"/>
    <col min="5642" max="5642" width="17.42578125" style="1" customWidth="1"/>
    <col min="5643" max="5643" width="12.140625" style="1" customWidth="1"/>
    <col min="5644" max="5644" width="15.7109375" style="1" customWidth="1"/>
    <col min="5645" max="5645" width="18.28515625" style="1" customWidth="1"/>
    <col min="5646" max="5646" width="12.140625" style="1" customWidth="1"/>
    <col min="5647" max="5647" width="13.85546875" style="1" customWidth="1"/>
    <col min="5648" max="5648" width="16" style="1" customWidth="1"/>
    <col min="5649" max="5651" width="20.28515625" style="1" customWidth="1"/>
    <col min="5652" max="5652" width="24.28515625" style="1" customWidth="1"/>
    <col min="5653" max="5653" width="27.28515625" style="1" customWidth="1"/>
    <col min="5654" max="5654" width="20" style="1" customWidth="1"/>
    <col min="5655" max="5888" width="11.42578125" style="1"/>
    <col min="5889" max="5889" width="35.85546875" style="1" customWidth="1"/>
    <col min="5890" max="5890" width="13.85546875" style="1" bestFit="1" customWidth="1"/>
    <col min="5891" max="5891" width="14.28515625" style="1" customWidth="1"/>
    <col min="5892" max="5892" width="18.5703125" style="1" customWidth="1"/>
    <col min="5893" max="5893" width="17.42578125" style="1" customWidth="1"/>
    <col min="5894" max="5894" width="18.7109375" style="1" customWidth="1"/>
    <col min="5895" max="5895" width="19.5703125" style="1" customWidth="1"/>
    <col min="5896" max="5896" width="16.42578125" style="1" customWidth="1"/>
    <col min="5897" max="5897" width="20.5703125" style="1" customWidth="1"/>
    <col min="5898" max="5898" width="17.42578125" style="1" customWidth="1"/>
    <col min="5899" max="5899" width="12.140625" style="1" customWidth="1"/>
    <col min="5900" max="5900" width="15.7109375" style="1" customWidth="1"/>
    <col min="5901" max="5901" width="18.28515625" style="1" customWidth="1"/>
    <col min="5902" max="5902" width="12.140625" style="1" customWidth="1"/>
    <col min="5903" max="5903" width="13.85546875" style="1" customWidth="1"/>
    <col min="5904" max="5904" width="16" style="1" customWidth="1"/>
    <col min="5905" max="5907" width="20.28515625" style="1" customWidth="1"/>
    <col min="5908" max="5908" width="24.28515625" style="1" customWidth="1"/>
    <col min="5909" max="5909" width="27.28515625" style="1" customWidth="1"/>
    <col min="5910" max="5910" width="20" style="1" customWidth="1"/>
    <col min="5911" max="6144" width="11.42578125" style="1"/>
    <col min="6145" max="6145" width="35.85546875" style="1" customWidth="1"/>
    <col min="6146" max="6146" width="13.85546875" style="1" bestFit="1" customWidth="1"/>
    <col min="6147" max="6147" width="14.28515625" style="1" customWidth="1"/>
    <col min="6148" max="6148" width="18.5703125" style="1" customWidth="1"/>
    <col min="6149" max="6149" width="17.42578125" style="1" customWidth="1"/>
    <col min="6150" max="6150" width="18.7109375" style="1" customWidth="1"/>
    <col min="6151" max="6151" width="19.5703125" style="1" customWidth="1"/>
    <col min="6152" max="6152" width="16.42578125" style="1" customWidth="1"/>
    <col min="6153" max="6153" width="20.5703125" style="1" customWidth="1"/>
    <col min="6154" max="6154" width="17.42578125" style="1" customWidth="1"/>
    <col min="6155" max="6155" width="12.140625" style="1" customWidth="1"/>
    <col min="6156" max="6156" width="15.7109375" style="1" customWidth="1"/>
    <col min="6157" max="6157" width="18.28515625" style="1" customWidth="1"/>
    <col min="6158" max="6158" width="12.140625" style="1" customWidth="1"/>
    <col min="6159" max="6159" width="13.85546875" style="1" customWidth="1"/>
    <col min="6160" max="6160" width="16" style="1" customWidth="1"/>
    <col min="6161" max="6163" width="20.28515625" style="1" customWidth="1"/>
    <col min="6164" max="6164" width="24.28515625" style="1" customWidth="1"/>
    <col min="6165" max="6165" width="27.28515625" style="1" customWidth="1"/>
    <col min="6166" max="6166" width="20" style="1" customWidth="1"/>
    <col min="6167" max="6400" width="11.42578125" style="1"/>
    <col min="6401" max="6401" width="35.85546875" style="1" customWidth="1"/>
    <col min="6402" max="6402" width="13.85546875" style="1" bestFit="1" customWidth="1"/>
    <col min="6403" max="6403" width="14.28515625" style="1" customWidth="1"/>
    <col min="6404" max="6404" width="18.5703125" style="1" customWidth="1"/>
    <col min="6405" max="6405" width="17.42578125" style="1" customWidth="1"/>
    <col min="6406" max="6406" width="18.7109375" style="1" customWidth="1"/>
    <col min="6407" max="6407" width="19.5703125" style="1" customWidth="1"/>
    <col min="6408" max="6408" width="16.42578125" style="1" customWidth="1"/>
    <col min="6409" max="6409" width="20.5703125" style="1" customWidth="1"/>
    <col min="6410" max="6410" width="17.42578125" style="1" customWidth="1"/>
    <col min="6411" max="6411" width="12.140625" style="1" customWidth="1"/>
    <col min="6412" max="6412" width="15.7109375" style="1" customWidth="1"/>
    <col min="6413" max="6413" width="18.28515625" style="1" customWidth="1"/>
    <col min="6414" max="6414" width="12.140625" style="1" customWidth="1"/>
    <col min="6415" max="6415" width="13.85546875" style="1" customWidth="1"/>
    <col min="6416" max="6416" width="16" style="1" customWidth="1"/>
    <col min="6417" max="6419" width="20.28515625" style="1" customWidth="1"/>
    <col min="6420" max="6420" width="24.28515625" style="1" customWidth="1"/>
    <col min="6421" max="6421" width="27.28515625" style="1" customWidth="1"/>
    <col min="6422" max="6422" width="20" style="1" customWidth="1"/>
    <col min="6423" max="6656" width="11.42578125" style="1"/>
    <col min="6657" max="6657" width="35.85546875" style="1" customWidth="1"/>
    <col min="6658" max="6658" width="13.85546875" style="1" bestFit="1" customWidth="1"/>
    <col min="6659" max="6659" width="14.28515625" style="1" customWidth="1"/>
    <col min="6660" max="6660" width="18.5703125" style="1" customWidth="1"/>
    <col min="6661" max="6661" width="17.42578125" style="1" customWidth="1"/>
    <col min="6662" max="6662" width="18.7109375" style="1" customWidth="1"/>
    <col min="6663" max="6663" width="19.5703125" style="1" customWidth="1"/>
    <col min="6664" max="6664" width="16.42578125" style="1" customWidth="1"/>
    <col min="6665" max="6665" width="20.5703125" style="1" customWidth="1"/>
    <col min="6666" max="6666" width="17.42578125" style="1" customWidth="1"/>
    <col min="6667" max="6667" width="12.140625" style="1" customWidth="1"/>
    <col min="6668" max="6668" width="15.7109375" style="1" customWidth="1"/>
    <col min="6669" max="6669" width="18.28515625" style="1" customWidth="1"/>
    <col min="6670" max="6670" width="12.140625" style="1" customWidth="1"/>
    <col min="6671" max="6671" width="13.85546875" style="1" customWidth="1"/>
    <col min="6672" max="6672" width="16" style="1" customWidth="1"/>
    <col min="6673" max="6675" width="20.28515625" style="1" customWidth="1"/>
    <col min="6676" max="6676" width="24.28515625" style="1" customWidth="1"/>
    <col min="6677" max="6677" width="27.28515625" style="1" customWidth="1"/>
    <col min="6678" max="6678" width="20" style="1" customWidth="1"/>
    <col min="6679" max="6912" width="11.42578125" style="1"/>
    <col min="6913" max="6913" width="35.85546875" style="1" customWidth="1"/>
    <col min="6914" max="6914" width="13.85546875" style="1" bestFit="1" customWidth="1"/>
    <col min="6915" max="6915" width="14.28515625" style="1" customWidth="1"/>
    <col min="6916" max="6916" width="18.5703125" style="1" customWidth="1"/>
    <col min="6917" max="6917" width="17.42578125" style="1" customWidth="1"/>
    <col min="6918" max="6918" width="18.7109375" style="1" customWidth="1"/>
    <col min="6919" max="6919" width="19.5703125" style="1" customWidth="1"/>
    <col min="6920" max="6920" width="16.42578125" style="1" customWidth="1"/>
    <col min="6921" max="6921" width="20.5703125" style="1" customWidth="1"/>
    <col min="6922" max="6922" width="17.42578125" style="1" customWidth="1"/>
    <col min="6923" max="6923" width="12.140625" style="1" customWidth="1"/>
    <col min="6924" max="6924" width="15.7109375" style="1" customWidth="1"/>
    <col min="6925" max="6925" width="18.28515625" style="1" customWidth="1"/>
    <col min="6926" max="6926" width="12.140625" style="1" customWidth="1"/>
    <col min="6927" max="6927" width="13.85546875" style="1" customWidth="1"/>
    <col min="6928" max="6928" width="16" style="1" customWidth="1"/>
    <col min="6929" max="6931" width="20.28515625" style="1" customWidth="1"/>
    <col min="6932" max="6932" width="24.28515625" style="1" customWidth="1"/>
    <col min="6933" max="6933" width="27.28515625" style="1" customWidth="1"/>
    <col min="6934" max="6934" width="20" style="1" customWidth="1"/>
    <col min="6935" max="7168" width="11.42578125" style="1"/>
    <col min="7169" max="7169" width="35.85546875" style="1" customWidth="1"/>
    <col min="7170" max="7170" width="13.85546875" style="1" bestFit="1" customWidth="1"/>
    <col min="7171" max="7171" width="14.28515625" style="1" customWidth="1"/>
    <col min="7172" max="7172" width="18.5703125" style="1" customWidth="1"/>
    <col min="7173" max="7173" width="17.42578125" style="1" customWidth="1"/>
    <col min="7174" max="7174" width="18.7109375" style="1" customWidth="1"/>
    <col min="7175" max="7175" width="19.5703125" style="1" customWidth="1"/>
    <col min="7176" max="7176" width="16.42578125" style="1" customWidth="1"/>
    <col min="7177" max="7177" width="20.5703125" style="1" customWidth="1"/>
    <col min="7178" max="7178" width="17.42578125" style="1" customWidth="1"/>
    <col min="7179" max="7179" width="12.140625" style="1" customWidth="1"/>
    <col min="7180" max="7180" width="15.7109375" style="1" customWidth="1"/>
    <col min="7181" max="7181" width="18.28515625" style="1" customWidth="1"/>
    <col min="7182" max="7182" width="12.140625" style="1" customWidth="1"/>
    <col min="7183" max="7183" width="13.85546875" style="1" customWidth="1"/>
    <col min="7184" max="7184" width="16" style="1" customWidth="1"/>
    <col min="7185" max="7187" width="20.28515625" style="1" customWidth="1"/>
    <col min="7188" max="7188" width="24.28515625" style="1" customWidth="1"/>
    <col min="7189" max="7189" width="27.28515625" style="1" customWidth="1"/>
    <col min="7190" max="7190" width="20" style="1" customWidth="1"/>
    <col min="7191" max="7424" width="11.42578125" style="1"/>
    <col min="7425" max="7425" width="35.85546875" style="1" customWidth="1"/>
    <col min="7426" max="7426" width="13.85546875" style="1" bestFit="1" customWidth="1"/>
    <col min="7427" max="7427" width="14.28515625" style="1" customWidth="1"/>
    <col min="7428" max="7428" width="18.5703125" style="1" customWidth="1"/>
    <col min="7429" max="7429" width="17.42578125" style="1" customWidth="1"/>
    <col min="7430" max="7430" width="18.7109375" style="1" customWidth="1"/>
    <col min="7431" max="7431" width="19.5703125" style="1" customWidth="1"/>
    <col min="7432" max="7432" width="16.42578125" style="1" customWidth="1"/>
    <col min="7433" max="7433" width="20.5703125" style="1" customWidth="1"/>
    <col min="7434" max="7434" width="17.42578125" style="1" customWidth="1"/>
    <col min="7435" max="7435" width="12.140625" style="1" customWidth="1"/>
    <col min="7436" max="7436" width="15.7109375" style="1" customWidth="1"/>
    <col min="7437" max="7437" width="18.28515625" style="1" customWidth="1"/>
    <col min="7438" max="7438" width="12.140625" style="1" customWidth="1"/>
    <col min="7439" max="7439" width="13.85546875" style="1" customWidth="1"/>
    <col min="7440" max="7440" width="16" style="1" customWidth="1"/>
    <col min="7441" max="7443" width="20.28515625" style="1" customWidth="1"/>
    <col min="7444" max="7444" width="24.28515625" style="1" customWidth="1"/>
    <col min="7445" max="7445" width="27.28515625" style="1" customWidth="1"/>
    <col min="7446" max="7446" width="20" style="1" customWidth="1"/>
    <col min="7447" max="7680" width="11.42578125" style="1"/>
    <col min="7681" max="7681" width="35.85546875" style="1" customWidth="1"/>
    <col min="7682" max="7682" width="13.85546875" style="1" bestFit="1" customWidth="1"/>
    <col min="7683" max="7683" width="14.28515625" style="1" customWidth="1"/>
    <col min="7684" max="7684" width="18.5703125" style="1" customWidth="1"/>
    <col min="7685" max="7685" width="17.42578125" style="1" customWidth="1"/>
    <col min="7686" max="7686" width="18.7109375" style="1" customWidth="1"/>
    <col min="7687" max="7687" width="19.5703125" style="1" customWidth="1"/>
    <col min="7688" max="7688" width="16.42578125" style="1" customWidth="1"/>
    <col min="7689" max="7689" width="20.5703125" style="1" customWidth="1"/>
    <col min="7690" max="7690" width="17.42578125" style="1" customWidth="1"/>
    <col min="7691" max="7691" width="12.140625" style="1" customWidth="1"/>
    <col min="7692" max="7692" width="15.7109375" style="1" customWidth="1"/>
    <col min="7693" max="7693" width="18.28515625" style="1" customWidth="1"/>
    <col min="7694" max="7694" width="12.140625" style="1" customWidth="1"/>
    <col min="7695" max="7695" width="13.85546875" style="1" customWidth="1"/>
    <col min="7696" max="7696" width="16" style="1" customWidth="1"/>
    <col min="7697" max="7699" width="20.28515625" style="1" customWidth="1"/>
    <col min="7700" max="7700" width="24.28515625" style="1" customWidth="1"/>
    <col min="7701" max="7701" width="27.28515625" style="1" customWidth="1"/>
    <col min="7702" max="7702" width="20" style="1" customWidth="1"/>
    <col min="7703" max="7936" width="11.42578125" style="1"/>
    <col min="7937" max="7937" width="35.85546875" style="1" customWidth="1"/>
    <col min="7938" max="7938" width="13.85546875" style="1" bestFit="1" customWidth="1"/>
    <col min="7939" max="7939" width="14.28515625" style="1" customWidth="1"/>
    <col min="7940" max="7940" width="18.5703125" style="1" customWidth="1"/>
    <col min="7941" max="7941" width="17.42578125" style="1" customWidth="1"/>
    <col min="7942" max="7942" width="18.7109375" style="1" customWidth="1"/>
    <col min="7943" max="7943" width="19.5703125" style="1" customWidth="1"/>
    <col min="7944" max="7944" width="16.42578125" style="1" customWidth="1"/>
    <col min="7945" max="7945" width="20.5703125" style="1" customWidth="1"/>
    <col min="7946" max="7946" width="17.42578125" style="1" customWidth="1"/>
    <col min="7947" max="7947" width="12.140625" style="1" customWidth="1"/>
    <col min="7948" max="7948" width="15.7109375" style="1" customWidth="1"/>
    <col min="7949" max="7949" width="18.28515625" style="1" customWidth="1"/>
    <col min="7950" max="7950" width="12.140625" style="1" customWidth="1"/>
    <col min="7951" max="7951" width="13.85546875" style="1" customWidth="1"/>
    <col min="7952" max="7952" width="16" style="1" customWidth="1"/>
    <col min="7953" max="7955" width="20.28515625" style="1" customWidth="1"/>
    <col min="7956" max="7956" width="24.28515625" style="1" customWidth="1"/>
    <col min="7957" max="7957" width="27.28515625" style="1" customWidth="1"/>
    <col min="7958" max="7958" width="20" style="1" customWidth="1"/>
    <col min="7959" max="8192" width="11.42578125" style="1"/>
    <col min="8193" max="8193" width="35.85546875" style="1" customWidth="1"/>
    <col min="8194" max="8194" width="13.85546875" style="1" bestFit="1" customWidth="1"/>
    <col min="8195" max="8195" width="14.28515625" style="1" customWidth="1"/>
    <col min="8196" max="8196" width="18.5703125" style="1" customWidth="1"/>
    <col min="8197" max="8197" width="17.42578125" style="1" customWidth="1"/>
    <col min="8198" max="8198" width="18.7109375" style="1" customWidth="1"/>
    <col min="8199" max="8199" width="19.5703125" style="1" customWidth="1"/>
    <col min="8200" max="8200" width="16.42578125" style="1" customWidth="1"/>
    <col min="8201" max="8201" width="20.5703125" style="1" customWidth="1"/>
    <col min="8202" max="8202" width="17.42578125" style="1" customWidth="1"/>
    <col min="8203" max="8203" width="12.140625" style="1" customWidth="1"/>
    <col min="8204" max="8204" width="15.7109375" style="1" customWidth="1"/>
    <col min="8205" max="8205" width="18.28515625" style="1" customWidth="1"/>
    <col min="8206" max="8206" width="12.140625" style="1" customWidth="1"/>
    <col min="8207" max="8207" width="13.85546875" style="1" customWidth="1"/>
    <col min="8208" max="8208" width="16" style="1" customWidth="1"/>
    <col min="8209" max="8211" width="20.28515625" style="1" customWidth="1"/>
    <col min="8212" max="8212" width="24.28515625" style="1" customWidth="1"/>
    <col min="8213" max="8213" width="27.28515625" style="1" customWidth="1"/>
    <col min="8214" max="8214" width="20" style="1" customWidth="1"/>
    <col min="8215" max="8448" width="11.42578125" style="1"/>
    <col min="8449" max="8449" width="35.85546875" style="1" customWidth="1"/>
    <col min="8450" max="8450" width="13.85546875" style="1" bestFit="1" customWidth="1"/>
    <col min="8451" max="8451" width="14.28515625" style="1" customWidth="1"/>
    <col min="8452" max="8452" width="18.5703125" style="1" customWidth="1"/>
    <col min="8453" max="8453" width="17.42578125" style="1" customWidth="1"/>
    <col min="8454" max="8454" width="18.7109375" style="1" customWidth="1"/>
    <col min="8455" max="8455" width="19.5703125" style="1" customWidth="1"/>
    <col min="8456" max="8456" width="16.42578125" style="1" customWidth="1"/>
    <col min="8457" max="8457" width="20.5703125" style="1" customWidth="1"/>
    <col min="8458" max="8458" width="17.42578125" style="1" customWidth="1"/>
    <col min="8459" max="8459" width="12.140625" style="1" customWidth="1"/>
    <col min="8460" max="8460" width="15.7109375" style="1" customWidth="1"/>
    <col min="8461" max="8461" width="18.28515625" style="1" customWidth="1"/>
    <col min="8462" max="8462" width="12.140625" style="1" customWidth="1"/>
    <col min="8463" max="8463" width="13.85546875" style="1" customWidth="1"/>
    <col min="8464" max="8464" width="16" style="1" customWidth="1"/>
    <col min="8465" max="8467" width="20.28515625" style="1" customWidth="1"/>
    <col min="8468" max="8468" width="24.28515625" style="1" customWidth="1"/>
    <col min="8469" max="8469" width="27.28515625" style="1" customWidth="1"/>
    <col min="8470" max="8470" width="20" style="1" customWidth="1"/>
    <col min="8471" max="8704" width="11.42578125" style="1"/>
    <col min="8705" max="8705" width="35.85546875" style="1" customWidth="1"/>
    <col min="8706" max="8706" width="13.85546875" style="1" bestFit="1" customWidth="1"/>
    <col min="8707" max="8707" width="14.28515625" style="1" customWidth="1"/>
    <col min="8708" max="8708" width="18.5703125" style="1" customWidth="1"/>
    <col min="8709" max="8709" width="17.42578125" style="1" customWidth="1"/>
    <col min="8710" max="8710" width="18.7109375" style="1" customWidth="1"/>
    <col min="8711" max="8711" width="19.5703125" style="1" customWidth="1"/>
    <col min="8712" max="8712" width="16.42578125" style="1" customWidth="1"/>
    <col min="8713" max="8713" width="20.5703125" style="1" customWidth="1"/>
    <col min="8714" max="8714" width="17.42578125" style="1" customWidth="1"/>
    <col min="8715" max="8715" width="12.140625" style="1" customWidth="1"/>
    <col min="8716" max="8716" width="15.7109375" style="1" customWidth="1"/>
    <col min="8717" max="8717" width="18.28515625" style="1" customWidth="1"/>
    <col min="8718" max="8718" width="12.140625" style="1" customWidth="1"/>
    <col min="8719" max="8719" width="13.85546875" style="1" customWidth="1"/>
    <col min="8720" max="8720" width="16" style="1" customWidth="1"/>
    <col min="8721" max="8723" width="20.28515625" style="1" customWidth="1"/>
    <col min="8724" max="8724" width="24.28515625" style="1" customWidth="1"/>
    <col min="8725" max="8725" width="27.28515625" style="1" customWidth="1"/>
    <col min="8726" max="8726" width="20" style="1" customWidth="1"/>
    <col min="8727" max="8960" width="11.42578125" style="1"/>
    <col min="8961" max="8961" width="35.85546875" style="1" customWidth="1"/>
    <col min="8962" max="8962" width="13.85546875" style="1" bestFit="1" customWidth="1"/>
    <col min="8963" max="8963" width="14.28515625" style="1" customWidth="1"/>
    <col min="8964" max="8964" width="18.5703125" style="1" customWidth="1"/>
    <col min="8965" max="8965" width="17.42578125" style="1" customWidth="1"/>
    <col min="8966" max="8966" width="18.7109375" style="1" customWidth="1"/>
    <col min="8967" max="8967" width="19.5703125" style="1" customWidth="1"/>
    <col min="8968" max="8968" width="16.42578125" style="1" customWidth="1"/>
    <col min="8969" max="8969" width="20.5703125" style="1" customWidth="1"/>
    <col min="8970" max="8970" width="17.42578125" style="1" customWidth="1"/>
    <col min="8971" max="8971" width="12.140625" style="1" customWidth="1"/>
    <col min="8972" max="8972" width="15.7109375" style="1" customWidth="1"/>
    <col min="8973" max="8973" width="18.28515625" style="1" customWidth="1"/>
    <col min="8974" max="8974" width="12.140625" style="1" customWidth="1"/>
    <col min="8975" max="8975" width="13.85546875" style="1" customWidth="1"/>
    <col min="8976" max="8976" width="16" style="1" customWidth="1"/>
    <col min="8977" max="8979" width="20.28515625" style="1" customWidth="1"/>
    <col min="8980" max="8980" width="24.28515625" style="1" customWidth="1"/>
    <col min="8981" max="8981" width="27.28515625" style="1" customWidth="1"/>
    <col min="8982" max="8982" width="20" style="1" customWidth="1"/>
    <col min="8983" max="9216" width="11.42578125" style="1"/>
    <col min="9217" max="9217" width="35.85546875" style="1" customWidth="1"/>
    <col min="9218" max="9218" width="13.85546875" style="1" bestFit="1" customWidth="1"/>
    <col min="9219" max="9219" width="14.28515625" style="1" customWidth="1"/>
    <col min="9220" max="9220" width="18.5703125" style="1" customWidth="1"/>
    <col min="9221" max="9221" width="17.42578125" style="1" customWidth="1"/>
    <col min="9222" max="9222" width="18.7109375" style="1" customWidth="1"/>
    <col min="9223" max="9223" width="19.5703125" style="1" customWidth="1"/>
    <col min="9224" max="9224" width="16.42578125" style="1" customWidth="1"/>
    <col min="9225" max="9225" width="20.5703125" style="1" customWidth="1"/>
    <col min="9226" max="9226" width="17.42578125" style="1" customWidth="1"/>
    <col min="9227" max="9227" width="12.140625" style="1" customWidth="1"/>
    <col min="9228" max="9228" width="15.7109375" style="1" customWidth="1"/>
    <col min="9229" max="9229" width="18.28515625" style="1" customWidth="1"/>
    <col min="9230" max="9230" width="12.140625" style="1" customWidth="1"/>
    <col min="9231" max="9231" width="13.85546875" style="1" customWidth="1"/>
    <col min="9232" max="9232" width="16" style="1" customWidth="1"/>
    <col min="9233" max="9235" width="20.28515625" style="1" customWidth="1"/>
    <col min="9236" max="9236" width="24.28515625" style="1" customWidth="1"/>
    <col min="9237" max="9237" width="27.28515625" style="1" customWidth="1"/>
    <col min="9238" max="9238" width="20" style="1" customWidth="1"/>
    <col min="9239" max="9472" width="11.42578125" style="1"/>
    <col min="9473" max="9473" width="35.85546875" style="1" customWidth="1"/>
    <col min="9474" max="9474" width="13.85546875" style="1" bestFit="1" customWidth="1"/>
    <col min="9475" max="9475" width="14.28515625" style="1" customWidth="1"/>
    <col min="9476" max="9476" width="18.5703125" style="1" customWidth="1"/>
    <col min="9477" max="9477" width="17.42578125" style="1" customWidth="1"/>
    <col min="9478" max="9478" width="18.7109375" style="1" customWidth="1"/>
    <col min="9479" max="9479" width="19.5703125" style="1" customWidth="1"/>
    <col min="9480" max="9480" width="16.42578125" style="1" customWidth="1"/>
    <col min="9481" max="9481" width="20.5703125" style="1" customWidth="1"/>
    <col min="9482" max="9482" width="17.42578125" style="1" customWidth="1"/>
    <col min="9483" max="9483" width="12.140625" style="1" customWidth="1"/>
    <col min="9484" max="9484" width="15.7109375" style="1" customWidth="1"/>
    <col min="9485" max="9485" width="18.28515625" style="1" customWidth="1"/>
    <col min="9486" max="9486" width="12.140625" style="1" customWidth="1"/>
    <col min="9487" max="9487" width="13.85546875" style="1" customWidth="1"/>
    <col min="9488" max="9488" width="16" style="1" customWidth="1"/>
    <col min="9489" max="9491" width="20.28515625" style="1" customWidth="1"/>
    <col min="9492" max="9492" width="24.28515625" style="1" customWidth="1"/>
    <col min="9493" max="9493" width="27.28515625" style="1" customWidth="1"/>
    <col min="9494" max="9494" width="20" style="1" customWidth="1"/>
    <col min="9495" max="9728" width="11.42578125" style="1"/>
    <col min="9729" max="9729" width="35.85546875" style="1" customWidth="1"/>
    <col min="9730" max="9730" width="13.85546875" style="1" bestFit="1" customWidth="1"/>
    <col min="9731" max="9731" width="14.28515625" style="1" customWidth="1"/>
    <col min="9732" max="9732" width="18.5703125" style="1" customWidth="1"/>
    <col min="9733" max="9733" width="17.42578125" style="1" customWidth="1"/>
    <col min="9734" max="9734" width="18.7109375" style="1" customWidth="1"/>
    <col min="9735" max="9735" width="19.5703125" style="1" customWidth="1"/>
    <col min="9736" max="9736" width="16.42578125" style="1" customWidth="1"/>
    <col min="9737" max="9737" width="20.5703125" style="1" customWidth="1"/>
    <col min="9738" max="9738" width="17.42578125" style="1" customWidth="1"/>
    <col min="9739" max="9739" width="12.140625" style="1" customWidth="1"/>
    <col min="9740" max="9740" width="15.7109375" style="1" customWidth="1"/>
    <col min="9741" max="9741" width="18.28515625" style="1" customWidth="1"/>
    <col min="9742" max="9742" width="12.140625" style="1" customWidth="1"/>
    <col min="9743" max="9743" width="13.85546875" style="1" customWidth="1"/>
    <col min="9744" max="9744" width="16" style="1" customWidth="1"/>
    <col min="9745" max="9747" width="20.28515625" style="1" customWidth="1"/>
    <col min="9748" max="9748" width="24.28515625" style="1" customWidth="1"/>
    <col min="9749" max="9749" width="27.28515625" style="1" customWidth="1"/>
    <col min="9750" max="9750" width="20" style="1" customWidth="1"/>
    <col min="9751" max="9984" width="11.42578125" style="1"/>
    <col min="9985" max="9985" width="35.85546875" style="1" customWidth="1"/>
    <col min="9986" max="9986" width="13.85546875" style="1" bestFit="1" customWidth="1"/>
    <col min="9987" max="9987" width="14.28515625" style="1" customWidth="1"/>
    <col min="9988" max="9988" width="18.5703125" style="1" customWidth="1"/>
    <col min="9989" max="9989" width="17.42578125" style="1" customWidth="1"/>
    <col min="9990" max="9990" width="18.7109375" style="1" customWidth="1"/>
    <col min="9991" max="9991" width="19.5703125" style="1" customWidth="1"/>
    <col min="9992" max="9992" width="16.42578125" style="1" customWidth="1"/>
    <col min="9993" max="9993" width="20.5703125" style="1" customWidth="1"/>
    <col min="9994" max="9994" width="17.42578125" style="1" customWidth="1"/>
    <col min="9995" max="9995" width="12.140625" style="1" customWidth="1"/>
    <col min="9996" max="9996" width="15.7109375" style="1" customWidth="1"/>
    <col min="9997" max="9997" width="18.28515625" style="1" customWidth="1"/>
    <col min="9998" max="9998" width="12.140625" style="1" customWidth="1"/>
    <col min="9999" max="9999" width="13.85546875" style="1" customWidth="1"/>
    <col min="10000" max="10000" width="16" style="1" customWidth="1"/>
    <col min="10001" max="10003" width="20.28515625" style="1" customWidth="1"/>
    <col min="10004" max="10004" width="24.28515625" style="1" customWidth="1"/>
    <col min="10005" max="10005" width="27.28515625" style="1" customWidth="1"/>
    <col min="10006" max="10006" width="20" style="1" customWidth="1"/>
    <col min="10007" max="10240" width="11.42578125" style="1"/>
    <col min="10241" max="10241" width="35.85546875" style="1" customWidth="1"/>
    <col min="10242" max="10242" width="13.85546875" style="1" bestFit="1" customWidth="1"/>
    <col min="10243" max="10243" width="14.28515625" style="1" customWidth="1"/>
    <col min="10244" max="10244" width="18.5703125" style="1" customWidth="1"/>
    <col min="10245" max="10245" width="17.42578125" style="1" customWidth="1"/>
    <col min="10246" max="10246" width="18.7109375" style="1" customWidth="1"/>
    <col min="10247" max="10247" width="19.5703125" style="1" customWidth="1"/>
    <col min="10248" max="10248" width="16.42578125" style="1" customWidth="1"/>
    <col min="10249" max="10249" width="20.5703125" style="1" customWidth="1"/>
    <col min="10250" max="10250" width="17.42578125" style="1" customWidth="1"/>
    <col min="10251" max="10251" width="12.140625" style="1" customWidth="1"/>
    <col min="10252" max="10252" width="15.7109375" style="1" customWidth="1"/>
    <col min="10253" max="10253" width="18.28515625" style="1" customWidth="1"/>
    <col min="10254" max="10254" width="12.140625" style="1" customWidth="1"/>
    <col min="10255" max="10255" width="13.85546875" style="1" customWidth="1"/>
    <col min="10256" max="10256" width="16" style="1" customWidth="1"/>
    <col min="10257" max="10259" width="20.28515625" style="1" customWidth="1"/>
    <col min="10260" max="10260" width="24.28515625" style="1" customWidth="1"/>
    <col min="10261" max="10261" width="27.28515625" style="1" customWidth="1"/>
    <col min="10262" max="10262" width="20" style="1" customWidth="1"/>
    <col min="10263" max="10496" width="11.42578125" style="1"/>
    <col min="10497" max="10497" width="35.85546875" style="1" customWidth="1"/>
    <col min="10498" max="10498" width="13.85546875" style="1" bestFit="1" customWidth="1"/>
    <col min="10499" max="10499" width="14.28515625" style="1" customWidth="1"/>
    <col min="10500" max="10500" width="18.5703125" style="1" customWidth="1"/>
    <col min="10501" max="10501" width="17.42578125" style="1" customWidth="1"/>
    <col min="10502" max="10502" width="18.7109375" style="1" customWidth="1"/>
    <col min="10503" max="10503" width="19.5703125" style="1" customWidth="1"/>
    <col min="10504" max="10504" width="16.42578125" style="1" customWidth="1"/>
    <col min="10505" max="10505" width="20.5703125" style="1" customWidth="1"/>
    <col min="10506" max="10506" width="17.42578125" style="1" customWidth="1"/>
    <col min="10507" max="10507" width="12.140625" style="1" customWidth="1"/>
    <col min="10508" max="10508" width="15.7109375" style="1" customWidth="1"/>
    <col min="10509" max="10509" width="18.28515625" style="1" customWidth="1"/>
    <col min="10510" max="10510" width="12.140625" style="1" customWidth="1"/>
    <col min="10511" max="10511" width="13.85546875" style="1" customWidth="1"/>
    <col min="10512" max="10512" width="16" style="1" customWidth="1"/>
    <col min="10513" max="10515" width="20.28515625" style="1" customWidth="1"/>
    <col min="10516" max="10516" width="24.28515625" style="1" customWidth="1"/>
    <col min="10517" max="10517" width="27.28515625" style="1" customWidth="1"/>
    <col min="10518" max="10518" width="20" style="1" customWidth="1"/>
    <col min="10519" max="10752" width="11.42578125" style="1"/>
    <col min="10753" max="10753" width="35.85546875" style="1" customWidth="1"/>
    <col min="10754" max="10754" width="13.85546875" style="1" bestFit="1" customWidth="1"/>
    <col min="10755" max="10755" width="14.28515625" style="1" customWidth="1"/>
    <col min="10756" max="10756" width="18.5703125" style="1" customWidth="1"/>
    <col min="10757" max="10757" width="17.42578125" style="1" customWidth="1"/>
    <col min="10758" max="10758" width="18.7109375" style="1" customWidth="1"/>
    <col min="10759" max="10759" width="19.5703125" style="1" customWidth="1"/>
    <col min="10760" max="10760" width="16.42578125" style="1" customWidth="1"/>
    <col min="10761" max="10761" width="20.5703125" style="1" customWidth="1"/>
    <col min="10762" max="10762" width="17.42578125" style="1" customWidth="1"/>
    <col min="10763" max="10763" width="12.140625" style="1" customWidth="1"/>
    <col min="10764" max="10764" width="15.7109375" style="1" customWidth="1"/>
    <col min="10765" max="10765" width="18.28515625" style="1" customWidth="1"/>
    <col min="10766" max="10766" width="12.140625" style="1" customWidth="1"/>
    <col min="10767" max="10767" width="13.85546875" style="1" customWidth="1"/>
    <col min="10768" max="10768" width="16" style="1" customWidth="1"/>
    <col min="10769" max="10771" width="20.28515625" style="1" customWidth="1"/>
    <col min="10772" max="10772" width="24.28515625" style="1" customWidth="1"/>
    <col min="10773" max="10773" width="27.28515625" style="1" customWidth="1"/>
    <col min="10774" max="10774" width="20" style="1" customWidth="1"/>
    <col min="10775" max="11008" width="11.42578125" style="1"/>
    <col min="11009" max="11009" width="35.85546875" style="1" customWidth="1"/>
    <col min="11010" max="11010" width="13.85546875" style="1" bestFit="1" customWidth="1"/>
    <col min="11011" max="11011" width="14.28515625" style="1" customWidth="1"/>
    <col min="11012" max="11012" width="18.5703125" style="1" customWidth="1"/>
    <col min="11013" max="11013" width="17.42578125" style="1" customWidth="1"/>
    <col min="11014" max="11014" width="18.7109375" style="1" customWidth="1"/>
    <col min="11015" max="11015" width="19.5703125" style="1" customWidth="1"/>
    <col min="11016" max="11016" width="16.42578125" style="1" customWidth="1"/>
    <col min="11017" max="11017" width="20.5703125" style="1" customWidth="1"/>
    <col min="11018" max="11018" width="17.42578125" style="1" customWidth="1"/>
    <col min="11019" max="11019" width="12.140625" style="1" customWidth="1"/>
    <col min="11020" max="11020" width="15.7109375" style="1" customWidth="1"/>
    <col min="11021" max="11021" width="18.28515625" style="1" customWidth="1"/>
    <col min="11022" max="11022" width="12.140625" style="1" customWidth="1"/>
    <col min="11023" max="11023" width="13.85546875" style="1" customWidth="1"/>
    <col min="11024" max="11024" width="16" style="1" customWidth="1"/>
    <col min="11025" max="11027" width="20.28515625" style="1" customWidth="1"/>
    <col min="11028" max="11028" width="24.28515625" style="1" customWidth="1"/>
    <col min="11029" max="11029" width="27.28515625" style="1" customWidth="1"/>
    <col min="11030" max="11030" width="20" style="1" customWidth="1"/>
    <col min="11031" max="11264" width="11.42578125" style="1"/>
    <col min="11265" max="11265" width="35.85546875" style="1" customWidth="1"/>
    <col min="11266" max="11266" width="13.85546875" style="1" bestFit="1" customWidth="1"/>
    <col min="11267" max="11267" width="14.28515625" style="1" customWidth="1"/>
    <col min="11268" max="11268" width="18.5703125" style="1" customWidth="1"/>
    <col min="11269" max="11269" width="17.42578125" style="1" customWidth="1"/>
    <col min="11270" max="11270" width="18.7109375" style="1" customWidth="1"/>
    <col min="11271" max="11271" width="19.5703125" style="1" customWidth="1"/>
    <col min="11272" max="11272" width="16.42578125" style="1" customWidth="1"/>
    <col min="11273" max="11273" width="20.5703125" style="1" customWidth="1"/>
    <col min="11274" max="11274" width="17.42578125" style="1" customWidth="1"/>
    <col min="11275" max="11275" width="12.140625" style="1" customWidth="1"/>
    <col min="11276" max="11276" width="15.7109375" style="1" customWidth="1"/>
    <col min="11277" max="11277" width="18.28515625" style="1" customWidth="1"/>
    <col min="11278" max="11278" width="12.140625" style="1" customWidth="1"/>
    <col min="11279" max="11279" width="13.85546875" style="1" customWidth="1"/>
    <col min="11280" max="11280" width="16" style="1" customWidth="1"/>
    <col min="11281" max="11283" width="20.28515625" style="1" customWidth="1"/>
    <col min="11284" max="11284" width="24.28515625" style="1" customWidth="1"/>
    <col min="11285" max="11285" width="27.28515625" style="1" customWidth="1"/>
    <col min="11286" max="11286" width="20" style="1" customWidth="1"/>
    <col min="11287" max="11520" width="11.42578125" style="1"/>
    <col min="11521" max="11521" width="35.85546875" style="1" customWidth="1"/>
    <col min="11522" max="11522" width="13.85546875" style="1" bestFit="1" customWidth="1"/>
    <col min="11523" max="11523" width="14.28515625" style="1" customWidth="1"/>
    <col min="11524" max="11524" width="18.5703125" style="1" customWidth="1"/>
    <col min="11525" max="11525" width="17.42578125" style="1" customWidth="1"/>
    <col min="11526" max="11526" width="18.7109375" style="1" customWidth="1"/>
    <col min="11527" max="11527" width="19.5703125" style="1" customWidth="1"/>
    <col min="11528" max="11528" width="16.42578125" style="1" customWidth="1"/>
    <col min="11529" max="11529" width="20.5703125" style="1" customWidth="1"/>
    <col min="11530" max="11530" width="17.42578125" style="1" customWidth="1"/>
    <col min="11531" max="11531" width="12.140625" style="1" customWidth="1"/>
    <col min="11532" max="11532" width="15.7109375" style="1" customWidth="1"/>
    <col min="11533" max="11533" width="18.28515625" style="1" customWidth="1"/>
    <col min="11534" max="11534" width="12.140625" style="1" customWidth="1"/>
    <col min="11535" max="11535" width="13.85546875" style="1" customWidth="1"/>
    <col min="11536" max="11536" width="16" style="1" customWidth="1"/>
    <col min="11537" max="11539" width="20.28515625" style="1" customWidth="1"/>
    <col min="11540" max="11540" width="24.28515625" style="1" customWidth="1"/>
    <col min="11541" max="11541" width="27.28515625" style="1" customWidth="1"/>
    <col min="11542" max="11542" width="20" style="1" customWidth="1"/>
    <col min="11543" max="11776" width="11.42578125" style="1"/>
    <col min="11777" max="11777" width="35.85546875" style="1" customWidth="1"/>
    <col min="11778" max="11778" width="13.85546875" style="1" bestFit="1" customWidth="1"/>
    <col min="11779" max="11779" width="14.28515625" style="1" customWidth="1"/>
    <col min="11780" max="11780" width="18.5703125" style="1" customWidth="1"/>
    <col min="11781" max="11781" width="17.42578125" style="1" customWidth="1"/>
    <col min="11782" max="11782" width="18.7109375" style="1" customWidth="1"/>
    <col min="11783" max="11783" width="19.5703125" style="1" customWidth="1"/>
    <col min="11784" max="11784" width="16.42578125" style="1" customWidth="1"/>
    <col min="11785" max="11785" width="20.5703125" style="1" customWidth="1"/>
    <col min="11786" max="11786" width="17.42578125" style="1" customWidth="1"/>
    <col min="11787" max="11787" width="12.140625" style="1" customWidth="1"/>
    <col min="11788" max="11788" width="15.7109375" style="1" customWidth="1"/>
    <col min="11789" max="11789" width="18.28515625" style="1" customWidth="1"/>
    <col min="11790" max="11790" width="12.140625" style="1" customWidth="1"/>
    <col min="11791" max="11791" width="13.85546875" style="1" customWidth="1"/>
    <col min="11792" max="11792" width="16" style="1" customWidth="1"/>
    <col min="11793" max="11795" width="20.28515625" style="1" customWidth="1"/>
    <col min="11796" max="11796" width="24.28515625" style="1" customWidth="1"/>
    <col min="11797" max="11797" width="27.28515625" style="1" customWidth="1"/>
    <col min="11798" max="11798" width="20" style="1" customWidth="1"/>
    <col min="11799" max="12032" width="11.42578125" style="1"/>
    <col min="12033" max="12033" width="35.85546875" style="1" customWidth="1"/>
    <col min="12034" max="12034" width="13.85546875" style="1" bestFit="1" customWidth="1"/>
    <col min="12035" max="12035" width="14.28515625" style="1" customWidth="1"/>
    <col min="12036" max="12036" width="18.5703125" style="1" customWidth="1"/>
    <col min="12037" max="12037" width="17.42578125" style="1" customWidth="1"/>
    <col min="12038" max="12038" width="18.7109375" style="1" customWidth="1"/>
    <col min="12039" max="12039" width="19.5703125" style="1" customWidth="1"/>
    <col min="12040" max="12040" width="16.42578125" style="1" customWidth="1"/>
    <col min="12041" max="12041" width="20.5703125" style="1" customWidth="1"/>
    <col min="12042" max="12042" width="17.42578125" style="1" customWidth="1"/>
    <col min="12043" max="12043" width="12.140625" style="1" customWidth="1"/>
    <col min="12044" max="12044" width="15.7109375" style="1" customWidth="1"/>
    <col min="12045" max="12045" width="18.28515625" style="1" customWidth="1"/>
    <col min="12046" max="12046" width="12.140625" style="1" customWidth="1"/>
    <col min="12047" max="12047" width="13.85546875" style="1" customWidth="1"/>
    <col min="12048" max="12048" width="16" style="1" customWidth="1"/>
    <col min="12049" max="12051" width="20.28515625" style="1" customWidth="1"/>
    <col min="12052" max="12052" width="24.28515625" style="1" customWidth="1"/>
    <col min="12053" max="12053" width="27.28515625" style="1" customWidth="1"/>
    <col min="12054" max="12054" width="20" style="1" customWidth="1"/>
    <col min="12055" max="12288" width="11.42578125" style="1"/>
    <col min="12289" max="12289" width="35.85546875" style="1" customWidth="1"/>
    <col min="12290" max="12290" width="13.85546875" style="1" bestFit="1" customWidth="1"/>
    <col min="12291" max="12291" width="14.28515625" style="1" customWidth="1"/>
    <col min="12292" max="12292" width="18.5703125" style="1" customWidth="1"/>
    <col min="12293" max="12293" width="17.42578125" style="1" customWidth="1"/>
    <col min="12294" max="12294" width="18.7109375" style="1" customWidth="1"/>
    <col min="12295" max="12295" width="19.5703125" style="1" customWidth="1"/>
    <col min="12296" max="12296" width="16.42578125" style="1" customWidth="1"/>
    <col min="12297" max="12297" width="20.5703125" style="1" customWidth="1"/>
    <col min="12298" max="12298" width="17.42578125" style="1" customWidth="1"/>
    <col min="12299" max="12299" width="12.140625" style="1" customWidth="1"/>
    <col min="12300" max="12300" width="15.7109375" style="1" customWidth="1"/>
    <col min="12301" max="12301" width="18.28515625" style="1" customWidth="1"/>
    <col min="12302" max="12302" width="12.140625" style="1" customWidth="1"/>
    <col min="12303" max="12303" width="13.85546875" style="1" customWidth="1"/>
    <col min="12304" max="12304" width="16" style="1" customWidth="1"/>
    <col min="12305" max="12307" width="20.28515625" style="1" customWidth="1"/>
    <col min="12308" max="12308" width="24.28515625" style="1" customWidth="1"/>
    <col min="12309" max="12309" width="27.28515625" style="1" customWidth="1"/>
    <col min="12310" max="12310" width="20" style="1" customWidth="1"/>
    <col min="12311" max="12544" width="11.42578125" style="1"/>
    <col min="12545" max="12545" width="35.85546875" style="1" customWidth="1"/>
    <col min="12546" max="12546" width="13.85546875" style="1" bestFit="1" customWidth="1"/>
    <col min="12547" max="12547" width="14.28515625" style="1" customWidth="1"/>
    <col min="12548" max="12548" width="18.5703125" style="1" customWidth="1"/>
    <col min="12549" max="12549" width="17.42578125" style="1" customWidth="1"/>
    <col min="12550" max="12550" width="18.7109375" style="1" customWidth="1"/>
    <col min="12551" max="12551" width="19.5703125" style="1" customWidth="1"/>
    <col min="12552" max="12552" width="16.42578125" style="1" customWidth="1"/>
    <col min="12553" max="12553" width="20.5703125" style="1" customWidth="1"/>
    <col min="12554" max="12554" width="17.42578125" style="1" customWidth="1"/>
    <col min="12555" max="12555" width="12.140625" style="1" customWidth="1"/>
    <col min="12556" max="12556" width="15.7109375" style="1" customWidth="1"/>
    <col min="12557" max="12557" width="18.28515625" style="1" customWidth="1"/>
    <col min="12558" max="12558" width="12.140625" style="1" customWidth="1"/>
    <col min="12559" max="12559" width="13.85546875" style="1" customWidth="1"/>
    <col min="12560" max="12560" width="16" style="1" customWidth="1"/>
    <col min="12561" max="12563" width="20.28515625" style="1" customWidth="1"/>
    <col min="12564" max="12564" width="24.28515625" style="1" customWidth="1"/>
    <col min="12565" max="12565" width="27.28515625" style="1" customWidth="1"/>
    <col min="12566" max="12566" width="20" style="1" customWidth="1"/>
    <col min="12567" max="12800" width="11.42578125" style="1"/>
    <col min="12801" max="12801" width="35.85546875" style="1" customWidth="1"/>
    <col min="12802" max="12802" width="13.85546875" style="1" bestFit="1" customWidth="1"/>
    <col min="12803" max="12803" width="14.28515625" style="1" customWidth="1"/>
    <col min="12804" max="12804" width="18.5703125" style="1" customWidth="1"/>
    <col min="12805" max="12805" width="17.42578125" style="1" customWidth="1"/>
    <col min="12806" max="12806" width="18.7109375" style="1" customWidth="1"/>
    <col min="12807" max="12807" width="19.5703125" style="1" customWidth="1"/>
    <col min="12808" max="12808" width="16.42578125" style="1" customWidth="1"/>
    <col min="12809" max="12809" width="20.5703125" style="1" customWidth="1"/>
    <col min="12810" max="12810" width="17.42578125" style="1" customWidth="1"/>
    <col min="12811" max="12811" width="12.140625" style="1" customWidth="1"/>
    <col min="12812" max="12812" width="15.7109375" style="1" customWidth="1"/>
    <col min="12813" max="12813" width="18.28515625" style="1" customWidth="1"/>
    <col min="12814" max="12814" width="12.140625" style="1" customWidth="1"/>
    <col min="12815" max="12815" width="13.85546875" style="1" customWidth="1"/>
    <col min="12816" max="12816" width="16" style="1" customWidth="1"/>
    <col min="12817" max="12819" width="20.28515625" style="1" customWidth="1"/>
    <col min="12820" max="12820" width="24.28515625" style="1" customWidth="1"/>
    <col min="12821" max="12821" width="27.28515625" style="1" customWidth="1"/>
    <col min="12822" max="12822" width="20" style="1" customWidth="1"/>
    <col min="12823" max="13056" width="11.42578125" style="1"/>
    <col min="13057" max="13057" width="35.85546875" style="1" customWidth="1"/>
    <col min="13058" max="13058" width="13.85546875" style="1" bestFit="1" customWidth="1"/>
    <col min="13059" max="13059" width="14.28515625" style="1" customWidth="1"/>
    <col min="13060" max="13060" width="18.5703125" style="1" customWidth="1"/>
    <col min="13061" max="13061" width="17.42578125" style="1" customWidth="1"/>
    <col min="13062" max="13062" width="18.7109375" style="1" customWidth="1"/>
    <col min="13063" max="13063" width="19.5703125" style="1" customWidth="1"/>
    <col min="13064" max="13064" width="16.42578125" style="1" customWidth="1"/>
    <col min="13065" max="13065" width="20.5703125" style="1" customWidth="1"/>
    <col min="13066" max="13066" width="17.42578125" style="1" customWidth="1"/>
    <col min="13067" max="13067" width="12.140625" style="1" customWidth="1"/>
    <col min="13068" max="13068" width="15.7109375" style="1" customWidth="1"/>
    <col min="13069" max="13069" width="18.28515625" style="1" customWidth="1"/>
    <col min="13070" max="13070" width="12.140625" style="1" customWidth="1"/>
    <col min="13071" max="13071" width="13.85546875" style="1" customWidth="1"/>
    <col min="13072" max="13072" width="16" style="1" customWidth="1"/>
    <col min="13073" max="13075" width="20.28515625" style="1" customWidth="1"/>
    <col min="13076" max="13076" width="24.28515625" style="1" customWidth="1"/>
    <col min="13077" max="13077" width="27.28515625" style="1" customWidth="1"/>
    <col min="13078" max="13078" width="20" style="1" customWidth="1"/>
    <col min="13079" max="13312" width="11.42578125" style="1"/>
    <col min="13313" max="13313" width="35.85546875" style="1" customWidth="1"/>
    <col min="13314" max="13314" width="13.85546875" style="1" bestFit="1" customWidth="1"/>
    <col min="13315" max="13315" width="14.28515625" style="1" customWidth="1"/>
    <col min="13316" max="13316" width="18.5703125" style="1" customWidth="1"/>
    <col min="13317" max="13317" width="17.42578125" style="1" customWidth="1"/>
    <col min="13318" max="13318" width="18.7109375" style="1" customWidth="1"/>
    <col min="13319" max="13319" width="19.5703125" style="1" customWidth="1"/>
    <col min="13320" max="13320" width="16.42578125" style="1" customWidth="1"/>
    <col min="13321" max="13321" width="20.5703125" style="1" customWidth="1"/>
    <col min="13322" max="13322" width="17.42578125" style="1" customWidth="1"/>
    <col min="13323" max="13323" width="12.140625" style="1" customWidth="1"/>
    <col min="13324" max="13324" width="15.7109375" style="1" customWidth="1"/>
    <col min="13325" max="13325" width="18.28515625" style="1" customWidth="1"/>
    <col min="13326" max="13326" width="12.140625" style="1" customWidth="1"/>
    <col min="13327" max="13327" width="13.85546875" style="1" customWidth="1"/>
    <col min="13328" max="13328" width="16" style="1" customWidth="1"/>
    <col min="13329" max="13331" width="20.28515625" style="1" customWidth="1"/>
    <col min="13332" max="13332" width="24.28515625" style="1" customWidth="1"/>
    <col min="13333" max="13333" width="27.28515625" style="1" customWidth="1"/>
    <col min="13334" max="13334" width="20" style="1" customWidth="1"/>
    <col min="13335" max="13568" width="11.42578125" style="1"/>
    <col min="13569" max="13569" width="35.85546875" style="1" customWidth="1"/>
    <col min="13570" max="13570" width="13.85546875" style="1" bestFit="1" customWidth="1"/>
    <col min="13571" max="13571" width="14.28515625" style="1" customWidth="1"/>
    <col min="13572" max="13572" width="18.5703125" style="1" customWidth="1"/>
    <col min="13573" max="13573" width="17.42578125" style="1" customWidth="1"/>
    <col min="13574" max="13574" width="18.7109375" style="1" customWidth="1"/>
    <col min="13575" max="13575" width="19.5703125" style="1" customWidth="1"/>
    <col min="13576" max="13576" width="16.42578125" style="1" customWidth="1"/>
    <col min="13577" max="13577" width="20.5703125" style="1" customWidth="1"/>
    <col min="13578" max="13578" width="17.42578125" style="1" customWidth="1"/>
    <col min="13579" max="13579" width="12.140625" style="1" customWidth="1"/>
    <col min="13580" max="13580" width="15.7109375" style="1" customWidth="1"/>
    <col min="13581" max="13581" width="18.28515625" style="1" customWidth="1"/>
    <col min="13582" max="13582" width="12.140625" style="1" customWidth="1"/>
    <col min="13583" max="13583" width="13.85546875" style="1" customWidth="1"/>
    <col min="13584" max="13584" width="16" style="1" customWidth="1"/>
    <col min="13585" max="13587" width="20.28515625" style="1" customWidth="1"/>
    <col min="13588" max="13588" width="24.28515625" style="1" customWidth="1"/>
    <col min="13589" max="13589" width="27.28515625" style="1" customWidth="1"/>
    <col min="13590" max="13590" width="20" style="1" customWidth="1"/>
    <col min="13591" max="13824" width="11.42578125" style="1"/>
    <col min="13825" max="13825" width="35.85546875" style="1" customWidth="1"/>
    <col min="13826" max="13826" width="13.85546875" style="1" bestFit="1" customWidth="1"/>
    <col min="13827" max="13827" width="14.28515625" style="1" customWidth="1"/>
    <col min="13828" max="13828" width="18.5703125" style="1" customWidth="1"/>
    <col min="13829" max="13829" width="17.42578125" style="1" customWidth="1"/>
    <col min="13830" max="13830" width="18.7109375" style="1" customWidth="1"/>
    <col min="13831" max="13831" width="19.5703125" style="1" customWidth="1"/>
    <col min="13832" max="13832" width="16.42578125" style="1" customWidth="1"/>
    <col min="13833" max="13833" width="20.5703125" style="1" customWidth="1"/>
    <col min="13834" max="13834" width="17.42578125" style="1" customWidth="1"/>
    <col min="13835" max="13835" width="12.140625" style="1" customWidth="1"/>
    <col min="13836" max="13836" width="15.7109375" style="1" customWidth="1"/>
    <col min="13837" max="13837" width="18.28515625" style="1" customWidth="1"/>
    <col min="13838" max="13838" width="12.140625" style="1" customWidth="1"/>
    <col min="13839" max="13839" width="13.85546875" style="1" customWidth="1"/>
    <col min="13840" max="13840" width="16" style="1" customWidth="1"/>
    <col min="13841" max="13843" width="20.28515625" style="1" customWidth="1"/>
    <col min="13844" max="13844" width="24.28515625" style="1" customWidth="1"/>
    <col min="13845" max="13845" width="27.28515625" style="1" customWidth="1"/>
    <col min="13846" max="13846" width="20" style="1" customWidth="1"/>
    <col min="13847" max="14080" width="11.42578125" style="1"/>
    <col min="14081" max="14081" width="35.85546875" style="1" customWidth="1"/>
    <col min="14082" max="14082" width="13.85546875" style="1" bestFit="1" customWidth="1"/>
    <col min="14083" max="14083" width="14.28515625" style="1" customWidth="1"/>
    <col min="14084" max="14084" width="18.5703125" style="1" customWidth="1"/>
    <col min="14085" max="14085" width="17.42578125" style="1" customWidth="1"/>
    <col min="14086" max="14086" width="18.7109375" style="1" customWidth="1"/>
    <col min="14087" max="14087" width="19.5703125" style="1" customWidth="1"/>
    <col min="14088" max="14088" width="16.42578125" style="1" customWidth="1"/>
    <col min="14089" max="14089" width="20.5703125" style="1" customWidth="1"/>
    <col min="14090" max="14090" width="17.42578125" style="1" customWidth="1"/>
    <col min="14091" max="14091" width="12.140625" style="1" customWidth="1"/>
    <col min="14092" max="14092" width="15.7109375" style="1" customWidth="1"/>
    <col min="14093" max="14093" width="18.28515625" style="1" customWidth="1"/>
    <col min="14094" max="14094" width="12.140625" style="1" customWidth="1"/>
    <col min="14095" max="14095" width="13.85546875" style="1" customWidth="1"/>
    <col min="14096" max="14096" width="16" style="1" customWidth="1"/>
    <col min="14097" max="14099" width="20.28515625" style="1" customWidth="1"/>
    <col min="14100" max="14100" width="24.28515625" style="1" customWidth="1"/>
    <col min="14101" max="14101" width="27.28515625" style="1" customWidth="1"/>
    <col min="14102" max="14102" width="20" style="1" customWidth="1"/>
    <col min="14103" max="14336" width="11.42578125" style="1"/>
    <col min="14337" max="14337" width="35.85546875" style="1" customWidth="1"/>
    <col min="14338" max="14338" width="13.85546875" style="1" bestFit="1" customWidth="1"/>
    <col min="14339" max="14339" width="14.28515625" style="1" customWidth="1"/>
    <col min="14340" max="14340" width="18.5703125" style="1" customWidth="1"/>
    <col min="14341" max="14341" width="17.42578125" style="1" customWidth="1"/>
    <col min="14342" max="14342" width="18.7109375" style="1" customWidth="1"/>
    <col min="14343" max="14343" width="19.5703125" style="1" customWidth="1"/>
    <col min="14344" max="14344" width="16.42578125" style="1" customWidth="1"/>
    <col min="14345" max="14345" width="20.5703125" style="1" customWidth="1"/>
    <col min="14346" max="14346" width="17.42578125" style="1" customWidth="1"/>
    <col min="14347" max="14347" width="12.140625" style="1" customWidth="1"/>
    <col min="14348" max="14348" width="15.7109375" style="1" customWidth="1"/>
    <col min="14349" max="14349" width="18.28515625" style="1" customWidth="1"/>
    <col min="14350" max="14350" width="12.140625" style="1" customWidth="1"/>
    <col min="14351" max="14351" width="13.85546875" style="1" customWidth="1"/>
    <col min="14352" max="14352" width="16" style="1" customWidth="1"/>
    <col min="14353" max="14355" width="20.28515625" style="1" customWidth="1"/>
    <col min="14356" max="14356" width="24.28515625" style="1" customWidth="1"/>
    <col min="14357" max="14357" width="27.28515625" style="1" customWidth="1"/>
    <col min="14358" max="14358" width="20" style="1" customWidth="1"/>
    <col min="14359" max="14592" width="11.42578125" style="1"/>
    <col min="14593" max="14593" width="35.85546875" style="1" customWidth="1"/>
    <col min="14594" max="14594" width="13.85546875" style="1" bestFit="1" customWidth="1"/>
    <col min="14595" max="14595" width="14.28515625" style="1" customWidth="1"/>
    <col min="14596" max="14596" width="18.5703125" style="1" customWidth="1"/>
    <col min="14597" max="14597" width="17.42578125" style="1" customWidth="1"/>
    <col min="14598" max="14598" width="18.7109375" style="1" customWidth="1"/>
    <col min="14599" max="14599" width="19.5703125" style="1" customWidth="1"/>
    <col min="14600" max="14600" width="16.42578125" style="1" customWidth="1"/>
    <col min="14601" max="14601" width="20.5703125" style="1" customWidth="1"/>
    <col min="14602" max="14602" width="17.42578125" style="1" customWidth="1"/>
    <col min="14603" max="14603" width="12.140625" style="1" customWidth="1"/>
    <col min="14604" max="14604" width="15.7109375" style="1" customWidth="1"/>
    <col min="14605" max="14605" width="18.28515625" style="1" customWidth="1"/>
    <col min="14606" max="14606" width="12.140625" style="1" customWidth="1"/>
    <col min="14607" max="14607" width="13.85546875" style="1" customWidth="1"/>
    <col min="14608" max="14608" width="16" style="1" customWidth="1"/>
    <col min="14609" max="14611" width="20.28515625" style="1" customWidth="1"/>
    <col min="14612" max="14612" width="24.28515625" style="1" customWidth="1"/>
    <col min="14613" max="14613" width="27.28515625" style="1" customWidth="1"/>
    <col min="14614" max="14614" width="20" style="1" customWidth="1"/>
    <col min="14615" max="14848" width="11.42578125" style="1"/>
    <col min="14849" max="14849" width="35.85546875" style="1" customWidth="1"/>
    <col min="14850" max="14850" width="13.85546875" style="1" bestFit="1" customWidth="1"/>
    <col min="14851" max="14851" width="14.28515625" style="1" customWidth="1"/>
    <col min="14852" max="14852" width="18.5703125" style="1" customWidth="1"/>
    <col min="14853" max="14853" width="17.42578125" style="1" customWidth="1"/>
    <col min="14854" max="14854" width="18.7109375" style="1" customWidth="1"/>
    <col min="14855" max="14855" width="19.5703125" style="1" customWidth="1"/>
    <col min="14856" max="14856" width="16.42578125" style="1" customWidth="1"/>
    <col min="14857" max="14857" width="20.5703125" style="1" customWidth="1"/>
    <col min="14858" max="14858" width="17.42578125" style="1" customWidth="1"/>
    <col min="14859" max="14859" width="12.140625" style="1" customWidth="1"/>
    <col min="14860" max="14860" width="15.7109375" style="1" customWidth="1"/>
    <col min="14861" max="14861" width="18.28515625" style="1" customWidth="1"/>
    <col min="14862" max="14862" width="12.140625" style="1" customWidth="1"/>
    <col min="14863" max="14863" width="13.85546875" style="1" customWidth="1"/>
    <col min="14864" max="14864" width="16" style="1" customWidth="1"/>
    <col min="14865" max="14867" width="20.28515625" style="1" customWidth="1"/>
    <col min="14868" max="14868" width="24.28515625" style="1" customWidth="1"/>
    <col min="14869" max="14869" width="27.28515625" style="1" customWidth="1"/>
    <col min="14870" max="14870" width="20" style="1" customWidth="1"/>
    <col min="14871" max="15104" width="11.42578125" style="1"/>
    <col min="15105" max="15105" width="35.85546875" style="1" customWidth="1"/>
    <col min="15106" max="15106" width="13.85546875" style="1" bestFit="1" customWidth="1"/>
    <col min="15107" max="15107" width="14.28515625" style="1" customWidth="1"/>
    <col min="15108" max="15108" width="18.5703125" style="1" customWidth="1"/>
    <col min="15109" max="15109" width="17.42578125" style="1" customWidth="1"/>
    <col min="15110" max="15110" width="18.7109375" style="1" customWidth="1"/>
    <col min="15111" max="15111" width="19.5703125" style="1" customWidth="1"/>
    <col min="15112" max="15112" width="16.42578125" style="1" customWidth="1"/>
    <col min="15113" max="15113" width="20.5703125" style="1" customWidth="1"/>
    <col min="15114" max="15114" width="17.42578125" style="1" customWidth="1"/>
    <col min="15115" max="15115" width="12.140625" style="1" customWidth="1"/>
    <col min="15116" max="15116" width="15.7109375" style="1" customWidth="1"/>
    <col min="15117" max="15117" width="18.28515625" style="1" customWidth="1"/>
    <col min="15118" max="15118" width="12.140625" style="1" customWidth="1"/>
    <col min="15119" max="15119" width="13.85546875" style="1" customWidth="1"/>
    <col min="15120" max="15120" width="16" style="1" customWidth="1"/>
    <col min="15121" max="15123" width="20.28515625" style="1" customWidth="1"/>
    <col min="15124" max="15124" width="24.28515625" style="1" customWidth="1"/>
    <col min="15125" max="15125" width="27.28515625" style="1" customWidth="1"/>
    <col min="15126" max="15126" width="20" style="1" customWidth="1"/>
    <col min="15127" max="15360" width="11.42578125" style="1"/>
    <col min="15361" max="15361" width="35.85546875" style="1" customWidth="1"/>
    <col min="15362" max="15362" width="13.85546875" style="1" bestFit="1" customWidth="1"/>
    <col min="15363" max="15363" width="14.28515625" style="1" customWidth="1"/>
    <col min="15364" max="15364" width="18.5703125" style="1" customWidth="1"/>
    <col min="15365" max="15365" width="17.42578125" style="1" customWidth="1"/>
    <col min="15366" max="15366" width="18.7109375" style="1" customWidth="1"/>
    <col min="15367" max="15367" width="19.5703125" style="1" customWidth="1"/>
    <col min="15368" max="15368" width="16.42578125" style="1" customWidth="1"/>
    <col min="15369" max="15369" width="20.5703125" style="1" customWidth="1"/>
    <col min="15370" max="15370" width="17.42578125" style="1" customWidth="1"/>
    <col min="15371" max="15371" width="12.140625" style="1" customWidth="1"/>
    <col min="15372" max="15372" width="15.7109375" style="1" customWidth="1"/>
    <col min="15373" max="15373" width="18.28515625" style="1" customWidth="1"/>
    <col min="15374" max="15374" width="12.140625" style="1" customWidth="1"/>
    <col min="15375" max="15375" width="13.85546875" style="1" customWidth="1"/>
    <col min="15376" max="15376" width="16" style="1" customWidth="1"/>
    <col min="15377" max="15379" width="20.28515625" style="1" customWidth="1"/>
    <col min="15380" max="15380" width="24.28515625" style="1" customWidth="1"/>
    <col min="15381" max="15381" width="27.28515625" style="1" customWidth="1"/>
    <col min="15382" max="15382" width="20" style="1" customWidth="1"/>
    <col min="15383" max="15616" width="11.42578125" style="1"/>
    <col min="15617" max="15617" width="35.85546875" style="1" customWidth="1"/>
    <col min="15618" max="15618" width="13.85546875" style="1" bestFit="1" customWidth="1"/>
    <col min="15619" max="15619" width="14.28515625" style="1" customWidth="1"/>
    <col min="15620" max="15620" width="18.5703125" style="1" customWidth="1"/>
    <col min="15621" max="15621" width="17.42578125" style="1" customWidth="1"/>
    <col min="15622" max="15622" width="18.7109375" style="1" customWidth="1"/>
    <col min="15623" max="15623" width="19.5703125" style="1" customWidth="1"/>
    <col min="15624" max="15624" width="16.42578125" style="1" customWidth="1"/>
    <col min="15625" max="15625" width="20.5703125" style="1" customWidth="1"/>
    <col min="15626" max="15626" width="17.42578125" style="1" customWidth="1"/>
    <col min="15627" max="15627" width="12.140625" style="1" customWidth="1"/>
    <col min="15628" max="15628" width="15.7109375" style="1" customWidth="1"/>
    <col min="15629" max="15629" width="18.28515625" style="1" customWidth="1"/>
    <col min="15630" max="15630" width="12.140625" style="1" customWidth="1"/>
    <col min="15631" max="15631" width="13.85546875" style="1" customWidth="1"/>
    <col min="15632" max="15632" width="16" style="1" customWidth="1"/>
    <col min="15633" max="15635" width="20.28515625" style="1" customWidth="1"/>
    <col min="15636" max="15636" width="24.28515625" style="1" customWidth="1"/>
    <col min="15637" max="15637" width="27.28515625" style="1" customWidth="1"/>
    <col min="15638" max="15638" width="20" style="1" customWidth="1"/>
    <col min="15639" max="15872" width="11.42578125" style="1"/>
    <col min="15873" max="15873" width="35.85546875" style="1" customWidth="1"/>
    <col min="15874" max="15874" width="13.85546875" style="1" bestFit="1" customWidth="1"/>
    <col min="15875" max="15875" width="14.28515625" style="1" customWidth="1"/>
    <col min="15876" max="15876" width="18.5703125" style="1" customWidth="1"/>
    <col min="15877" max="15877" width="17.42578125" style="1" customWidth="1"/>
    <col min="15878" max="15878" width="18.7109375" style="1" customWidth="1"/>
    <col min="15879" max="15879" width="19.5703125" style="1" customWidth="1"/>
    <col min="15880" max="15880" width="16.42578125" style="1" customWidth="1"/>
    <col min="15881" max="15881" width="20.5703125" style="1" customWidth="1"/>
    <col min="15882" max="15882" width="17.42578125" style="1" customWidth="1"/>
    <col min="15883" max="15883" width="12.140625" style="1" customWidth="1"/>
    <col min="15884" max="15884" width="15.7109375" style="1" customWidth="1"/>
    <col min="15885" max="15885" width="18.28515625" style="1" customWidth="1"/>
    <col min="15886" max="15886" width="12.140625" style="1" customWidth="1"/>
    <col min="15887" max="15887" width="13.85546875" style="1" customWidth="1"/>
    <col min="15888" max="15888" width="16" style="1" customWidth="1"/>
    <col min="15889" max="15891" width="20.28515625" style="1" customWidth="1"/>
    <col min="15892" max="15892" width="24.28515625" style="1" customWidth="1"/>
    <col min="15893" max="15893" width="27.28515625" style="1" customWidth="1"/>
    <col min="15894" max="15894" width="20" style="1" customWidth="1"/>
    <col min="15895" max="16128" width="11.42578125" style="1"/>
    <col min="16129" max="16129" width="35.85546875" style="1" customWidth="1"/>
    <col min="16130" max="16130" width="13.85546875" style="1" bestFit="1" customWidth="1"/>
    <col min="16131" max="16131" width="14.28515625" style="1" customWidth="1"/>
    <col min="16132" max="16132" width="18.5703125" style="1" customWidth="1"/>
    <col min="16133" max="16133" width="17.42578125" style="1" customWidth="1"/>
    <col min="16134" max="16134" width="18.7109375" style="1" customWidth="1"/>
    <col min="16135" max="16135" width="19.5703125" style="1" customWidth="1"/>
    <col min="16136" max="16136" width="16.42578125" style="1" customWidth="1"/>
    <col min="16137" max="16137" width="20.5703125" style="1" customWidth="1"/>
    <col min="16138" max="16138" width="17.42578125" style="1" customWidth="1"/>
    <col min="16139" max="16139" width="12.140625" style="1" customWidth="1"/>
    <col min="16140" max="16140" width="15.7109375" style="1" customWidth="1"/>
    <col min="16141" max="16141" width="18.28515625" style="1" customWidth="1"/>
    <col min="16142" max="16142" width="12.140625" style="1" customWidth="1"/>
    <col min="16143" max="16143" width="13.85546875" style="1" customWidth="1"/>
    <col min="16144" max="16144" width="16" style="1" customWidth="1"/>
    <col min="16145" max="16147" width="20.28515625" style="1" customWidth="1"/>
    <col min="16148" max="16148" width="24.28515625" style="1" customWidth="1"/>
    <col min="16149" max="16149" width="27.28515625" style="1" customWidth="1"/>
    <col min="16150" max="16150" width="20" style="1" customWidth="1"/>
    <col min="16151" max="16384" width="11.42578125" style="1"/>
  </cols>
  <sheetData>
    <row r="1" spans="1:22" ht="15" customHeight="1">
      <c r="A1" s="414"/>
      <c r="B1" s="415" t="s">
        <v>233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23" t="s">
        <v>234</v>
      </c>
    </row>
    <row r="2" spans="1:22">
      <c r="A2" s="414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23"/>
    </row>
    <row r="3" spans="1:22">
      <c r="A3" s="414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2" t="s">
        <v>235</v>
      </c>
    </row>
    <row r="4" spans="1:22" ht="15" customHeight="1">
      <c r="A4" s="414"/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23" t="s">
        <v>236</v>
      </c>
    </row>
    <row r="5" spans="1:22">
      <c r="A5" s="414"/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23"/>
    </row>
    <row r="6" spans="1:22" s="120" customFormat="1" ht="21.75" customHeight="1">
      <c r="A6" s="418" t="s">
        <v>0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</row>
    <row r="7" spans="1:22" s="120" customFormat="1" ht="27" customHeight="1">
      <c r="A7" s="422" t="s">
        <v>1</v>
      </c>
      <c r="B7" s="422" t="s">
        <v>2</v>
      </c>
      <c r="C7" s="419" t="s">
        <v>3</v>
      </c>
      <c r="D7" s="419" t="s">
        <v>4</v>
      </c>
      <c r="E7" s="419" t="s">
        <v>5</v>
      </c>
      <c r="F7" s="419" t="s">
        <v>6</v>
      </c>
      <c r="G7" s="419"/>
      <c r="H7" s="419"/>
      <c r="I7" s="419"/>
      <c r="J7" s="419"/>
      <c r="K7" s="419"/>
      <c r="L7" s="419"/>
      <c r="M7" s="419"/>
    </row>
    <row r="8" spans="1:22" ht="32.25" customHeight="1">
      <c r="A8" s="422"/>
      <c r="B8" s="422"/>
      <c r="C8" s="419"/>
      <c r="D8" s="419"/>
      <c r="E8" s="419"/>
      <c r="F8" s="296" t="s">
        <v>7</v>
      </c>
      <c r="G8" s="296" t="s">
        <v>8</v>
      </c>
      <c r="H8" s="296" t="s">
        <v>9</v>
      </c>
      <c r="I8" s="296" t="s">
        <v>10</v>
      </c>
      <c r="J8" s="296" t="s">
        <v>11</v>
      </c>
      <c r="K8" s="296" t="s">
        <v>228</v>
      </c>
      <c r="L8" s="296"/>
      <c r="M8" s="296"/>
      <c r="T8" s="420"/>
      <c r="U8" s="420"/>
    </row>
    <row r="9" spans="1:22" ht="41.25" customHeight="1">
      <c r="A9" s="9" t="s">
        <v>12</v>
      </c>
      <c r="B9" s="3" t="s">
        <v>13</v>
      </c>
      <c r="C9" s="114">
        <v>14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22" ht="29.25" customHeight="1">
      <c r="A10" s="6" t="s">
        <v>14</v>
      </c>
      <c r="B10" s="7" t="s">
        <v>15</v>
      </c>
      <c r="C10" s="114">
        <v>1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22" ht="38.25">
      <c r="A11" s="9" t="s">
        <v>16</v>
      </c>
      <c r="B11" s="3" t="s">
        <v>13</v>
      </c>
      <c r="C11" s="4">
        <v>100</v>
      </c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22" ht="38.25">
      <c r="A12" s="6" t="s">
        <v>17</v>
      </c>
      <c r="B12" s="7" t="s">
        <v>18</v>
      </c>
      <c r="C12" s="218">
        <v>2</v>
      </c>
      <c r="D12" s="11"/>
      <c r="E12" s="5"/>
      <c r="F12" s="11"/>
      <c r="G12" s="11"/>
      <c r="H12" s="11"/>
      <c r="I12" s="11"/>
      <c r="J12" s="11"/>
      <c r="K12" s="11"/>
      <c r="L12" s="11"/>
      <c r="M12" s="11"/>
    </row>
    <row r="13" spans="1:22" ht="76.5">
      <c r="A13" s="2" t="s">
        <v>19</v>
      </c>
      <c r="B13" s="3" t="s">
        <v>13</v>
      </c>
      <c r="C13" s="3">
        <v>100</v>
      </c>
      <c r="D13" s="12"/>
      <c r="E13" s="5"/>
      <c r="F13" s="5"/>
      <c r="G13" s="5"/>
      <c r="H13" s="5"/>
      <c r="I13" s="5"/>
      <c r="J13" s="5"/>
      <c r="K13" s="5"/>
      <c r="L13" s="5"/>
      <c r="M13" s="5"/>
    </row>
    <row r="14" spans="1:22" ht="81.75" customHeight="1">
      <c r="A14" s="6" t="s">
        <v>20</v>
      </c>
      <c r="B14" s="7" t="s">
        <v>239</v>
      </c>
      <c r="C14" s="219">
        <v>3</v>
      </c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22" ht="81.75" customHeight="1">
      <c r="A15" s="103" t="s">
        <v>241</v>
      </c>
      <c r="B15" s="7" t="s">
        <v>18</v>
      </c>
      <c r="C15" s="219">
        <v>5</v>
      </c>
      <c r="D15" s="5">
        <f>+E15/C15</f>
        <v>36000000</v>
      </c>
      <c r="E15" s="5">
        <f>+(6500000*8)+(4000000*4*8)</f>
        <v>180000000</v>
      </c>
      <c r="F15" s="5"/>
      <c r="G15" s="5"/>
      <c r="H15" s="5"/>
      <c r="I15" s="5"/>
      <c r="J15" s="5"/>
      <c r="K15" s="5"/>
      <c r="L15" s="5"/>
      <c r="M15" s="5"/>
    </row>
    <row r="16" spans="1:22" ht="49.5" customHeight="1">
      <c r="A16" s="16" t="s">
        <v>22</v>
      </c>
      <c r="B16" s="17" t="s">
        <v>223</v>
      </c>
      <c r="C16" s="17">
        <v>1</v>
      </c>
      <c r="D16" s="11">
        <v>100000000</v>
      </c>
      <c r="E16" s="5">
        <f>+D16</f>
        <v>100000000</v>
      </c>
      <c r="F16" s="11"/>
      <c r="G16" s="11"/>
      <c r="H16" s="11"/>
      <c r="I16" s="11"/>
      <c r="J16" s="11"/>
      <c r="K16" s="11"/>
      <c r="L16" s="11"/>
      <c r="M16" s="11"/>
      <c r="V16" s="10"/>
    </row>
    <row r="17" spans="1:22" s="141" customFormat="1" ht="49.5" customHeight="1">
      <c r="A17" s="103" t="s">
        <v>246</v>
      </c>
      <c r="B17" s="7" t="s">
        <v>21</v>
      </c>
      <c r="C17" s="7">
        <v>1</v>
      </c>
      <c r="D17" s="11">
        <v>250000000</v>
      </c>
      <c r="E17" s="5">
        <v>250000000</v>
      </c>
      <c r="F17" s="11">
        <v>250000000</v>
      </c>
      <c r="G17" s="11"/>
      <c r="H17" s="11"/>
      <c r="I17" s="11"/>
      <c r="J17" s="11"/>
      <c r="K17" s="11"/>
      <c r="L17" s="11"/>
      <c r="M17" s="11"/>
      <c r="V17" s="316"/>
    </row>
    <row r="18" spans="1:22" ht="51.75" thickBot="1">
      <c r="A18" s="16" t="s">
        <v>23</v>
      </c>
      <c r="B18" s="18" t="s">
        <v>24</v>
      </c>
      <c r="C18" s="19">
        <v>37</v>
      </c>
      <c r="D18" s="247"/>
      <c r="E18" s="5"/>
      <c r="F18" s="11"/>
      <c r="G18" s="248"/>
      <c r="H18" s="249"/>
      <c r="I18" s="249"/>
      <c r="J18" s="249"/>
      <c r="K18" s="249"/>
      <c r="L18" s="13"/>
      <c r="M18" s="13"/>
      <c r="T18" s="297">
        <v>276607039</v>
      </c>
    </row>
    <row r="19" spans="1:22" s="141" customFormat="1" ht="27" customHeight="1">
      <c r="A19" s="110" t="s">
        <v>244</v>
      </c>
      <c r="B19" s="14" t="s">
        <v>21</v>
      </c>
      <c r="C19" s="14">
        <v>1</v>
      </c>
      <c r="D19" s="247">
        <v>400000000</v>
      </c>
      <c r="E19" s="5">
        <v>400000000</v>
      </c>
      <c r="F19" s="11">
        <v>250000000</v>
      </c>
      <c r="G19" s="248">
        <v>150000000</v>
      </c>
      <c r="H19" s="249"/>
      <c r="I19" s="249"/>
      <c r="J19" s="249"/>
      <c r="K19" s="249"/>
      <c r="L19" s="13"/>
      <c r="M19" s="13"/>
      <c r="T19" s="313"/>
    </row>
    <row r="20" spans="1:22" s="141" customFormat="1" ht="27" customHeight="1">
      <c r="A20" s="30" t="s">
        <v>247</v>
      </c>
      <c r="B20" s="14" t="s">
        <v>21</v>
      </c>
      <c r="C20" s="14">
        <v>1</v>
      </c>
      <c r="D20" s="247">
        <v>150000000</v>
      </c>
      <c r="E20" s="5">
        <v>150000000</v>
      </c>
      <c r="F20" s="11">
        <v>150000000</v>
      </c>
      <c r="G20" s="248"/>
      <c r="H20" s="249"/>
      <c r="I20" s="249"/>
      <c r="J20" s="249"/>
      <c r="K20" s="249"/>
      <c r="L20" s="13"/>
      <c r="M20" s="13"/>
      <c r="T20" s="313"/>
    </row>
    <row r="21" spans="1:22" s="141" customFormat="1" ht="27" customHeight="1">
      <c r="A21" s="110" t="s">
        <v>248</v>
      </c>
      <c r="B21" s="14" t="s">
        <v>21</v>
      </c>
      <c r="C21" s="14">
        <v>1</v>
      </c>
      <c r="D21" s="11">
        <v>550000000</v>
      </c>
      <c r="E21" s="11">
        <v>550000000</v>
      </c>
      <c r="F21" s="11">
        <v>550000000</v>
      </c>
      <c r="G21" s="248"/>
      <c r="H21" s="249"/>
      <c r="I21" s="249"/>
      <c r="J21" s="249"/>
      <c r="K21" s="249"/>
      <c r="L21" s="13"/>
      <c r="M21" s="13"/>
      <c r="T21" s="313"/>
    </row>
    <row r="22" spans="1:22" s="141" customFormat="1" ht="25.5">
      <c r="A22" s="314" t="s">
        <v>245</v>
      </c>
      <c r="B22" s="14" t="s">
        <v>21</v>
      </c>
      <c r="C22" s="14">
        <v>1</v>
      </c>
      <c r="D22" s="247">
        <v>250000000</v>
      </c>
      <c r="E22" s="5">
        <v>250000000</v>
      </c>
      <c r="F22" s="11">
        <v>250000000</v>
      </c>
      <c r="G22" s="248"/>
      <c r="H22" s="249"/>
      <c r="I22" s="249"/>
      <c r="J22" s="249"/>
      <c r="K22" s="249"/>
      <c r="L22" s="13"/>
      <c r="M22" s="13"/>
      <c r="T22" s="313"/>
    </row>
    <row r="23" spans="1:22" ht="33" customHeight="1">
      <c r="A23" s="280" t="s">
        <v>224</v>
      </c>
      <c r="B23" s="19" t="s">
        <v>225</v>
      </c>
      <c r="C23" s="19">
        <v>5</v>
      </c>
      <c r="D23" s="250"/>
      <c r="E23" s="251"/>
      <c r="F23" s="11"/>
      <c r="G23" s="249"/>
      <c r="H23" s="249"/>
      <c r="I23" s="249"/>
      <c r="J23" s="249"/>
      <c r="K23" s="249"/>
      <c r="L23" s="13"/>
      <c r="M23" s="305"/>
      <c r="T23" s="298">
        <f>SUM(T18:T18)</f>
        <v>276607039</v>
      </c>
    </row>
    <row r="24" spans="1:22" s="141" customFormat="1" ht="33" customHeight="1">
      <c r="A24" s="6" t="s">
        <v>249</v>
      </c>
      <c r="B24" s="14" t="s">
        <v>21</v>
      </c>
      <c r="C24" s="14">
        <v>1</v>
      </c>
      <c r="D24" s="250">
        <v>250000000</v>
      </c>
      <c r="E24" s="251">
        <v>250000000</v>
      </c>
      <c r="F24" s="11">
        <v>250000000</v>
      </c>
      <c r="G24" s="249"/>
      <c r="H24" s="249"/>
      <c r="I24" s="249"/>
      <c r="J24" s="249"/>
      <c r="K24" s="249"/>
      <c r="L24" s="13"/>
      <c r="M24" s="305"/>
      <c r="T24" s="317"/>
    </row>
    <row r="25" spans="1:22" ht="24" customHeight="1">
      <c r="A25" s="413" t="s">
        <v>25</v>
      </c>
      <c r="B25" s="413"/>
      <c r="C25" s="413"/>
      <c r="D25" s="413"/>
      <c r="E25" s="20">
        <f>SUM(E9:E23)</f>
        <v>1880000000</v>
      </c>
      <c r="F25" s="20">
        <f>SUM(F9:F23)</f>
        <v>1450000000</v>
      </c>
      <c r="G25" s="20">
        <f t="shared" ref="G25:K25" si="0">SUM(G9:G23)</f>
        <v>150000000</v>
      </c>
      <c r="H25" s="20">
        <f t="shared" si="0"/>
        <v>0</v>
      </c>
      <c r="I25" s="20">
        <f t="shared" si="0"/>
        <v>0</v>
      </c>
      <c r="J25" s="20">
        <f t="shared" si="0"/>
        <v>0</v>
      </c>
      <c r="K25" s="20">
        <f t="shared" si="0"/>
        <v>0</v>
      </c>
      <c r="L25" s="20">
        <f t="shared" ref="L25:M25" si="1">SUM(L9:L23)</f>
        <v>0</v>
      </c>
      <c r="M25" s="20">
        <f t="shared" si="1"/>
        <v>0</v>
      </c>
    </row>
    <row r="26" spans="1:22">
      <c r="A26" s="421" t="s">
        <v>26</v>
      </c>
      <c r="B26" s="421"/>
      <c r="C26" s="421"/>
      <c r="D26" s="421"/>
      <c r="E26" s="20">
        <f>+'FUENTES Y USOS'!I8</f>
        <v>1414333482</v>
      </c>
      <c r="F26" s="20">
        <f>+'FUENTES Y USOS'!C8</f>
        <v>1264333482</v>
      </c>
      <c r="G26" s="20">
        <f>+'FUENTES Y USOS'!D8</f>
        <v>150000000</v>
      </c>
      <c r="H26" s="20">
        <f>+'FUENTES Y USOS'!E8</f>
        <v>0</v>
      </c>
      <c r="I26" s="20">
        <f>+'FUENTES Y USOS'!F8</f>
        <v>0</v>
      </c>
      <c r="J26" s="20">
        <f>+'FUENTES Y USOS'!G8</f>
        <v>0</v>
      </c>
      <c r="K26" s="20">
        <f>+'FUENTES Y USOS'!H8</f>
        <v>0</v>
      </c>
      <c r="L26" s="20"/>
      <c r="M26" s="20"/>
    </row>
    <row r="27" spans="1:22">
      <c r="A27" s="413" t="s">
        <v>27</v>
      </c>
      <c r="B27" s="413"/>
      <c r="C27" s="413"/>
      <c r="D27" s="413"/>
      <c r="E27" s="21">
        <f t="shared" ref="E27:L27" si="2">+E26-E25</f>
        <v>-465666518</v>
      </c>
      <c r="F27" s="21">
        <f t="shared" si="2"/>
        <v>-185666518</v>
      </c>
      <c r="G27" s="21">
        <f>+G26-G25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1">
        <f t="shared" si="2"/>
        <v>0</v>
      </c>
      <c r="L27" s="21">
        <f t="shared" si="2"/>
        <v>0</v>
      </c>
      <c r="M27" s="21">
        <f>+M26-M25</f>
        <v>0</v>
      </c>
      <c r="O27" s="10">
        <f>+G27</f>
        <v>0</v>
      </c>
      <c r="P27" s="10" t="e">
        <f>+O27-#REF!</f>
        <v>#REF!</v>
      </c>
      <c r="Q27" s="10" t="e">
        <f>+P27-72555318</f>
        <v>#REF!</v>
      </c>
    </row>
    <row r="28" spans="1:22">
      <c r="F28" s="22"/>
    </row>
    <row r="29" spans="1:22">
      <c r="E29" s="25"/>
      <c r="F29" s="25"/>
      <c r="G29" s="25"/>
      <c r="H29" s="25"/>
      <c r="I29" s="10"/>
      <c r="J29" s="10"/>
      <c r="K29" s="10"/>
      <c r="L29" s="10"/>
      <c r="M29" s="10"/>
    </row>
    <row r="30" spans="1:22" ht="25.5">
      <c r="A30" s="23"/>
      <c r="B30" s="1" t="s">
        <v>28</v>
      </c>
      <c r="E30" s="25"/>
      <c r="F30" s="25"/>
      <c r="G30" s="25"/>
      <c r="H30" s="25"/>
      <c r="I30" s="222" t="s">
        <v>231</v>
      </c>
      <c r="J30" s="223">
        <v>1878090796</v>
      </c>
      <c r="K30" s="224"/>
      <c r="L30" s="224"/>
      <c r="M30" s="224"/>
    </row>
    <row r="31" spans="1:22">
      <c r="A31" s="24"/>
      <c r="B31" s="1" t="s">
        <v>29</v>
      </c>
      <c r="E31" s="25"/>
      <c r="F31" s="25"/>
      <c r="G31" s="25"/>
      <c r="H31" s="25"/>
      <c r="I31" s="224"/>
      <c r="J31" s="223"/>
      <c r="K31" s="223"/>
      <c r="L31" s="223"/>
      <c r="M31" s="223"/>
    </row>
    <row r="32" spans="1:22" ht="15.75" customHeight="1">
      <c r="E32" s="25"/>
      <c r="F32" s="25"/>
      <c r="G32" s="25"/>
      <c r="H32" s="25"/>
      <c r="I32" s="224"/>
      <c r="J32" s="226">
        <f>+J30*10%</f>
        <v>187809079.60000002</v>
      </c>
      <c r="K32" s="224" t="s">
        <v>232</v>
      </c>
      <c r="L32" s="224"/>
      <c r="M32" s="224"/>
    </row>
    <row r="33" spans="5:16" ht="17.25" customHeight="1">
      <c r="I33" s="224"/>
      <c r="J33" s="225">
        <f>+J30-J32</f>
        <v>1690281716.4000001</v>
      </c>
      <c r="K33" s="224"/>
      <c r="L33" s="224"/>
      <c r="M33" s="224"/>
    </row>
    <row r="34" spans="5:16">
      <c r="G34" s="10">
        <f>+G27+J27+M27</f>
        <v>0</v>
      </c>
    </row>
    <row r="35" spans="5:16" ht="15">
      <c r="F35"/>
      <c r="G35" s="311"/>
      <c r="H35"/>
      <c r="I35"/>
      <c r="J35"/>
      <c r="K35"/>
      <c r="L35"/>
      <c r="M35"/>
      <c r="N35"/>
      <c r="O35"/>
      <c r="P35"/>
    </row>
    <row r="36" spans="5:16" ht="15">
      <c r="E36" s="315"/>
      <c r="F36"/>
      <c r="G36" s="311"/>
      <c r="H36"/>
      <c r="I36"/>
      <c r="J36"/>
      <c r="K36"/>
      <c r="L36"/>
      <c r="M36"/>
      <c r="N36"/>
      <c r="O36"/>
      <c r="P36"/>
    </row>
    <row r="37" spans="5:16" ht="15">
      <c r="F37"/>
      <c r="G37" s="311"/>
      <c r="H37"/>
      <c r="I37"/>
      <c r="J37"/>
      <c r="K37"/>
      <c r="L37"/>
      <c r="M37"/>
      <c r="N37"/>
      <c r="O37"/>
      <c r="P37"/>
    </row>
    <row r="38" spans="5:16" ht="15">
      <c r="F38"/>
      <c r="G38" s="311"/>
      <c r="H38"/>
      <c r="I38"/>
      <c r="J38"/>
      <c r="K38"/>
      <c r="L38"/>
      <c r="M38"/>
      <c r="N38"/>
      <c r="O38"/>
      <c r="P38"/>
    </row>
    <row r="39" spans="5:16" ht="15">
      <c r="F39"/>
      <c r="G39" s="311"/>
      <c r="H39"/>
      <c r="I39"/>
      <c r="J39"/>
      <c r="K39"/>
      <c r="L39"/>
      <c r="M39"/>
      <c r="N39"/>
      <c r="O39"/>
      <c r="P39"/>
    </row>
    <row r="40" spans="5:16" ht="15">
      <c r="F40"/>
      <c r="G40" s="311"/>
      <c r="H40"/>
      <c r="I40"/>
      <c r="J40"/>
      <c r="K40"/>
      <c r="L40"/>
      <c r="M40"/>
      <c r="N40"/>
      <c r="O40"/>
      <c r="P40"/>
    </row>
    <row r="41" spans="5:16" ht="15">
      <c r="F41"/>
      <c r="G41" s="311"/>
      <c r="H41"/>
      <c r="I41"/>
      <c r="J41"/>
      <c r="K41"/>
      <c r="L41"/>
      <c r="M41"/>
      <c r="N41"/>
      <c r="O41"/>
      <c r="P41"/>
    </row>
    <row r="42" spans="5:16" ht="15">
      <c r="F42"/>
      <c r="G42"/>
      <c r="H42"/>
      <c r="I42"/>
      <c r="J42"/>
      <c r="K42"/>
      <c r="L42"/>
      <c r="M42"/>
      <c r="N42"/>
      <c r="O42"/>
      <c r="P42"/>
    </row>
    <row r="43" spans="5:16" ht="15">
      <c r="F43"/>
      <c r="G43"/>
      <c r="H43"/>
      <c r="I43"/>
      <c r="J43"/>
      <c r="K43"/>
      <c r="L43"/>
      <c r="M43"/>
      <c r="N43"/>
      <c r="O43"/>
      <c r="P43"/>
    </row>
  </sheetData>
  <mergeCells count="15">
    <mergeCell ref="A1:A5"/>
    <mergeCell ref="B1:L5"/>
    <mergeCell ref="M1:M2"/>
    <mergeCell ref="M4:M5"/>
    <mergeCell ref="A6:M6"/>
    <mergeCell ref="A27:D27"/>
    <mergeCell ref="F7:M7"/>
    <mergeCell ref="T8:U8"/>
    <mergeCell ref="A25:D25"/>
    <mergeCell ref="A26:D26"/>
    <mergeCell ref="A7:A8"/>
    <mergeCell ref="B7:B8"/>
    <mergeCell ref="C7:C8"/>
    <mergeCell ref="D7:D8"/>
    <mergeCell ref="E7:E8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23" sqref="D23"/>
    </sheetView>
  </sheetViews>
  <sheetFormatPr baseColWidth="10" defaultRowHeight="15"/>
  <cols>
    <col min="1" max="1" width="34.85546875" customWidth="1"/>
    <col min="2" max="2" width="15.85546875" customWidth="1"/>
    <col min="3" max="3" width="20.7109375" customWidth="1"/>
    <col min="4" max="4" width="17" customWidth="1"/>
    <col min="5" max="6" width="19.5703125" customWidth="1"/>
    <col min="7" max="7" width="24.5703125" customWidth="1"/>
    <col min="8" max="8" width="17.5703125" customWidth="1"/>
    <col min="9" max="9" width="17.42578125" customWidth="1"/>
    <col min="10" max="11" width="19.28515625" customWidth="1"/>
    <col min="12" max="12" width="19.5703125" customWidth="1"/>
    <col min="13" max="13" width="36" customWidth="1"/>
    <col min="253" max="253" width="32.85546875" customWidth="1"/>
    <col min="255" max="255" width="34.85546875" customWidth="1"/>
    <col min="256" max="256" width="15.85546875" customWidth="1"/>
    <col min="257" max="257" width="20.7109375" customWidth="1"/>
    <col min="258" max="258" width="17" customWidth="1"/>
    <col min="259" max="260" width="19.5703125" customWidth="1"/>
    <col min="261" max="261" width="24.5703125" customWidth="1"/>
    <col min="262" max="262" width="17.5703125" customWidth="1"/>
    <col min="263" max="263" width="17.42578125" customWidth="1"/>
    <col min="264" max="265" width="19.28515625" customWidth="1"/>
    <col min="266" max="267" width="19.5703125" customWidth="1"/>
    <col min="268" max="268" width="23.140625" customWidth="1"/>
    <col min="269" max="269" width="36" customWidth="1"/>
    <col min="509" max="509" width="32.85546875" customWidth="1"/>
    <col min="511" max="511" width="34.85546875" customWidth="1"/>
    <col min="512" max="512" width="15.85546875" customWidth="1"/>
    <col min="513" max="513" width="20.7109375" customWidth="1"/>
    <col min="514" max="514" width="17" customWidth="1"/>
    <col min="515" max="516" width="19.5703125" customWidth="1"/>
    <col min="517" max="517" width="24.5703125" customWidth="1"/>
    <col min="518" max="518" width="17.5703125" customWidth="1"/>
    <col min="519" max="519" width="17.42578125" customWidth="1"/>
    <col min="520" max="521" width="19.28515625" customWidth="1"/>
    <col min="522" max="523" width="19.5703125" customWidth="1"/>
    <col min="524" max="524" width="23.140625" customWidth="1"/>
    <col min="525" max="525" width="36" customWidth="1"/>
    <col min="765" max="765" width="32.85546875" customWidth="1"/>
    <col min="767" max="767" width="34.85546875" customWidth="1"/>
    <col min="768" max="768" width="15.85546875" customWidth="1"/>
    <col min="769" max="769" width="20.7109375" customWidth="1"/>
    <col min="770" max="770" width="17" customWidth="1"/>
    <col min="771" max="772" width="19.5703125" customWidth="1"/>
    <col min="773" max="773" width="24.5703125" customWidth="1"/>
    <col min="774" max="774" width="17.5703125" customWidth="1"/>
    <col min="775" max="775" width="17.42578125" customWidth="1"/>
    <col min="776" max="777" width="19.28515625" customWidth="1"/>
    <col min="778" max="779" width="19.5703125" customWidth="1"/>
    <col min="780" max="780" width="23.140625" customWidth="1"/>
    <col min="781" max="781" width="36" customWidth="1"/>
    <col min="1021" max="1021" width="32.85546875" customWidth="1"/>
    <col min="1023" max="1023" width="34.85546875" customWidth="1"/>
    <col min="1024" max="1024" width="15.85546875" customWidth="1"/>
    <col min="1025" max="1025" width="20.7109375" customWidth="1"/>
    <col min="1026" max="1026" width="17" customWidth="1"/>
    <col min="1027" max="1028" width="19.5703125" customWidth="1"/>
    <col min="1029" max="1029" width="24.5703125" customWidth="1"/>
    <col min="1030" max="1030" width="17.5703125" customWidth="1"/>
    <col min="1031" max="1031" width="17.42578125" customWidth="1"/>
    <col min="1032" max="1033" width="19.28515625" customWidth="1"/>
    <col min="1034" max="1035" width="19.5703125" customWidth="1"/>
    <col min="1036" max="1036" width="23.140625" customWidth="1"/>
    <col min="1037" max="1037" width="36" customWidth="1"/>
    <col min="1277" max="1277" width="32.85546875" customWidth="1"/>
    <col min="1279" max="1279" width="34.85546875" customWidth="1"/>
    <col min="1280" max="1280" width="15.85546875" customWidth="1"/>
    <col min="1281" max="1281" width="20.7109375" customWidth="1"/>
    <col min="1282" max="1282" width="17" customWidth="1"/>
    <col min="1283" max="1284" width="19.5703125" customWidth="1"/>
    <col min="1285" max="1285" width="24.5703125" customWidth="1"/>
    <col min="1286" max="1286" width="17.5703125" customWidth="1"/>
    <col min="1287" max="1287" width="17.42578125" customWidth="1"/>
    <col min="1288" max="1289" width="19.28515625" customWidth="1"/>
    <col min="1290" max="1291" width="19.5703125" customWidth="1"/>
    <col min="1292" max="1292" width="23.140625" customWidth="1"/>
    <col min="1293" max="1293" width="36" customWidth="1"/>
    <col min="1533" max="1533" width="32.85546875" customWidth="1"/>
    <col min="1535" max="1535" width="34.85546875" customWidth="1"/>
    <col min="1536" max="1536" width="15.85546875" customWidth="1"/>
    <col min="1537" max="1537" width="20.7109375" customWidth="1"/>
    <col min="1538" max="1538" width="17" customWidth="1"/>
    <col min="1539" max="1540" width="19.5703125" customWidth="1"/>
    <col min="1541" max="1541" width="24.5703125" customWidth="1"/>
    <col min="1542" max="1542" width="17.5703125" customWidth="1"/>
    <col min="1543" max="1543" width="17.42578125" customWidth="1"/>
    <col min="1544" max="1545" width="19.28515625" customWidth="1"/>
    <col min="1546" max="1547" width="19.5703125" customWidth="1"/>
    <col min="1548" max="1548" width="23.140625" customWidth="1"/>
    <col min="1549" max="1549" width="36" customWidth="1"/>
    <col min="1789" max="1789" width="32.85546875" customWidth="1"/>
    <col min="1791" max="1791" width="34.85546875" customWidth="1"/>
    <col min="1792" max="1792" width="15.85546875" customWidth="1"/>
    <col min="1793" max="1793" width="20.7109375" customWidth="1"/>
    <col min="1794" max="1794" width="17" customWidth="1"/>
    <col min="1795" max="1796" width="19.5703125" customWidth="1"/>
    <col min="1797" max="1797" width="24.5703125" customWidth="1"/>
    <col min="1798" max="1798" width="17.5703125" customWidth="1"/>
    <col min="1799" max="1799" width="17.42578125" customWidth="1"/>
    <col min="1800" max="1801" width="19.28515625" customWidth="1"/>
    <col min="1802" max="1803" width="19.5703125" customWidth="1"/>
    <col min="1804" max="1804" width="23.140625" customWidth="1"/>
    <col min="1805" max="1805" width="36" customWidth="1"/>
    <col min="2045" max="2045" width="32.85546875" customWidth="1"/>
    <col min="2047" max="2047" width="34.85546875" customWidth="1"/>
    <col min="2048" max="2048" width="15.85546875" customWidth="1"/>
    <col min="2049" max="2049" width="20.7109375" customWidth="1"/>
    <col min="2050" max="2050" width="17" customWidth="1"/>
    <col min="2051" max="2052" width="19.5703125" customWidth="1"/>
    <col min="2053" max="2053" width="24.5703125" customWidth="1"/>
    <col min="2054" max="2054" width="17.5703125" customWidth="1"/>
    <col min="2055" max="2055" width="17.42578125" customWidth="1"/>
    <col min="2056" max="2057" width="19.28515625" customWidth="1"/>
    <col min="2058" max="2059" width="19.5703125" customWidth="1"/>
    <col min="2060" max="2060" width="23.140625" customWidth="1"/>
    <col min="2061" max="2061" width="36" customWidth="1"/>
    <col min="2301" max="2301" width="32.85546875" customWidth="1"/>
    <col min="2303" max="2303" width="34.85546875" customWidth="1"/>
    <col min="2304" max="2304" width="15.85546875" customWidth="1"/>
    <col min="2305" max="2305" width="20.7109375" customWidth="1"/>
    <col min="2306" max="2306" width="17" customWidth="1"/>
    <col min="2307" max="2308" width="19.5703125" customWidth="1"/>
    <col min="2309" max="2309" width="24.5703125" customWidth="1"/>
    <col min="2310" max="2310" width="17.5703125" customWidth="1"/>
    <col min="2311" max="2311" width="17.42578125" customWidth="1"/>
    <col min="2312" max="2313" width="19.28515625" customWidth="1"/>
    <col min="2314" max="2315" width="19.5703125" customWidth="1"/>
    <col min="2316" max="2316" width="23.140625" customWidth="1"/>
    <col min="2317" max="2317" width="36" customWidth="1"/>
    <col min="2557" max="2557" width="32.85546875" customWidth="1"/>
    <col min="2559" max="2559" width="34.85546875" customWidth="1"/>
    <col min="2560" max="2560" width="15.85546875" customWidth="1"/>
    <col min="2561" max="2561" width="20.7109375" customWidth="1"/>
    <col min="2562" max="2562" width="17" customWidth="1"/>
    <col min="2563" max="2564" width="19.5703125" customWidth="1"/>
    <col min="2565" max="2565" width="24.5703125" customWidth="1"/>
    <col min="2566" max="2566" width="17.5703125" customWidth="1"/>
    <col min="2567" max="2567" width="17.42578125" customWidth="1"/>
    <col min="2568" max="2569" width="19.28515625" customWidth="1"/>
    <col min="2570" max="2571" width="19.5703125" customWidth="1"/>
    <col min="2572" max="2572" width="23.140625" customWidth="1"/>
    <col min="2573" max="2573" width="36" customWidth="1"/>
    <col min="2813" max="2813" width="32.85546875" customWidth="1"/>
    <col min="2815" max="2815" width="34.85546875" customWidth="1"/>
    <col min="2816" max="2816" width="15.85546875" customWidth="1"/>
    <col min="2817" max="2817" width="20.7109375" customWidth="1"/>
    <col min="2818" max="2818" width="17" customWidth="1"/>
    <col min="2819" max="2820" width="19.5703125" customWidth="1"/>
    <col min="2821" max="2821" width="24.5703125" customWidth="1"/>
    <col min="2822" max="2822" width="17.5703125" customWidth="1"/>
    <col min="2823" max="2823" width="17.42578125" customWidth="1"/>
    <col min="2824" max="2825" width="19.28515625" customWidth="1"/>
    <col min="2826" max="2827" width="19.5703125" customWidth="1"/>
    <col min="2828" max="2828" width="23.140625" customWidth="1"/>
    <col min="2829" max="2829" width="36" customWidth="1"/>
    <col min="3069" max="3069" width="32.85546875" customWidth="1"/>
    <col min="3071" max="3071" width="34.85546875" customWidth="1"/>
    <col min="3072" max="3072" width="15.85546875" customWidth="1"/>
    <col min="3073" max="3073" width="20.7109375" customWidth="1"/>
    <col min="3074" max="3074" width="17" customWidth="1"/>
    <col min="3075" max="3076" width="19.5703125" customWidth="1"/>
    <col min="3077" max="3077" width="24.5703125" customWidth="1"/>
    <col min="3078" max="3078" width="17.5703125" customWidth="1"/>
    <col min="3079" max="3079" width="17.42578125" customWidth="1"/>
    <col min="3080" max="3081" width="19.28515625" customWidth="1"/>
    <col min="3082" max="3083" width="19.5703125" customWidth="1"/>
    <col min="3084" max="3084" width="23.140625" customWidth="1"/>
    <col min="3085" max="3085" width="36" customWidth="1"/>
    <col min="3325" max="3325" width="32.85546875" customWidth="1"/>
    <col min="3327" max="3327" width="34.85546875" customWidth="1"/>
    <col min="3328" max="3328" width="15.85546875" customWidth="1"/>
    <col min="3329" max="3329" width="20.7109375" customWidth="1"/>
    <col min="3330" max="3330" width="17" customWidth="1"/>
    <col min="3331" max="3332" width="19.5703125" customWidth="1"/>
    <col min="3333" max="3333" width="24.5703125" customWidth="1"/>
    <col min="3334" max="3334" width="17.5703125" customWidth="1"/>
    <col min="3335" max="3335" width="17.42578125" customWidth="1"/>
    <col min="3336" max="3337" width="19.28515625" customWidth="1"/>
    <col min="3338" max="3339" width="19.5703125" customWidth="1"/>
    <col min="3340" max="3340" width="23.140625" customWidth="1"/>
    <col min="3341" max="3341" width="36" customWidth="1"/>
    <col min="3581" max="3581" width="32.85546875" customWidth="1"/>
    <col min="3583" max="3583" width="34.85546875" customWidth="1"/>
    <col min="3584" max="3584" width="15.85546875" customWidth="1"/>
    <col min="3585" max="3585" width="20.7109375" customWidth="1"/>
    <col min="3586" max="3586" width="17" customWidth="1"/>
    <col min="3587" max="3588" width="19.5703125" customWidth="1"/>
    <col min="3589" max="3589" width="24.5703125" customWidth="1"/>
    <col min="3590" max="3590" width="17.5703125" customWidth="1"/>
    <col min="3591" max="3591" width="17.42578125" customWidth="1"/>
    <col min="3592" max="3593" width="19.28515625" customWidth="1"/>
    <col min="3594" max="3595" width="19.5703125" customWidth="1"/>
    <col min="3596" max="3596" width="23.140625" customWidth="1"/>
    <col min="3597" max="3597" width="36" customWidth="1"/>
    <col min="3837" max="3837" width="32.85546875" customWidth="1"/>
    <col min="3839" max="3839" width="34.85546875" customWidth="1"/>
    <col min="3840" max="3840" width="15.85546875" customWidth="1"/>
    <col min="3841" max="3841" width="20.7109375" customWidth="1"/>
    <col min="3842" max="3842" width="17" customWidth="1"/>
    <col min="3843" max="3844" width="19.5703125" customWidth="1"/>
    <col min="3845" max="3845" width="24.5703125" customWidth="1"/>
    <col min="3846" max="3846" width="17.5703125" customWidth="1"/>
    <col min="3847" max="3847" width="17.42578125" customWidth="1"/>
    <col min="3848" max="3849" width="19.28515625" customWidth="1"/>
    <col min="3850" max="3851" width="19.5703125" customWidth="1"/>
    <col min="3852" max="3852" width="23.140625" customWidth="1"/>
    <col min="3853" max="3853" width="36" customWidth="1"/>
    <col min="4093" max="4093" width="32.85546875" customWidth="1"/>
    <col min="4095" max="4095" width="34.85546875" customWidth="1"/>
    <col min="4096" max="4096" width="15.85546875" customWidth="1"/>
    <col min="4097" max="4097" width="20.7109375" customWidth="1"/>
    <col min="4098" max="4098" width="17" customWidth="1"/>
    <col min="4099" max="4100" width="19.5703125" customWidth="1"/>
    <col min="4101" max="4101" width="24.5703125" customWidth="1"/>
    <col min="4102" max="4102" width="17.5703125" customWidth="1"/>
    <col min="4103" max="4103" width="17.42578125" customWidth="1"/>
    <col min="4104" max="4105" width="19.28515625" customWidth="1"/>
    <col min="4106" max="4107" width="19.5703125" customWidth="1"/>
    <col min="4108" max="4108" width="23.140625" customWidth="1"/>
    <col min="4109" max="4109" width="36" customWidth="1"/>
    <col min="4349" max="4349" width="32.85546875" customWidth="1"/>
    <col min="4351" max="4351" width="34.85546875" customWidth="1"/>
    <col min="4352" max="4352" width="15.85546875" customWidth="1"/>
    <col min="4353" max="4353" width="20.7109375" customWidth="1"/>
    <col min="4354" max="4354" width="17" customWidth="1"/>
    <col min="4355" max="4356" width="19.5703125" customWidth="1"/>
    <col min="4357" max="4357" width="24.5703125" customWidth="1"/>
    <col min="4358" max="4358" width="17.5703125" customWidth="1"/>
    <col min="4359" max="4359" width="17.42578125" customWidth="1"/>
    <col min="4360" max="4361" width="19.28515625" customWidth="1"/>
    <col min="4362" max="4363" width="19.5703125" customWidth="1"/>
    <col min="4364" max="4364" width="23.140625" customWidth="1"/>
    <col min="4365" max="4365" width="36" customWidth="1"/>
    <col min="4605" max="4605" width="32.85546875" customWidth="1"/>
    <col min="4607" max="4607" width="34.85546875" customWidth="1"/>
    <col min="4608" max="4608" width="15.85546875" customWidth="1"/>
    <col min="4609" max="4609" width="20.7109375" customWidth="1"/>
    <col min="4610" max="4610" width="17" customWidth="1"/>
    <col min="4611" max="4612" width="19.5703125" customWidth="1"/>
    <col min="4613" max="4613" width="24.5703125" customWidth="1"/>
    <col min="4614" max="4614" width="17.5703125" customWidth="1"/>
    <col min="4615" max="4615" width="17.42578125" customWidth="1"/>
    <col min="4616" max="4617" width="19.28515625" customWidth="1"/>
    <col min="4618" max="4619" width="19.5703125" customWidth="1"/>
    <col min="4620" max="4620" width="23.140625" customWidth="1"/>
    <col min="4621" max="4621" width="36" customWidth="1"/>
    <col min="4861" max="4861" width="32.85546875" customWidth="1"/>
    <col min="4863" max="4863" width="34.85546875" customWidth="1"/>
    <col min="4864" max="4864" width="15.85546875" customWidth="1"/>
    <col min="4865" max="4865" width="20.7109375" customWidth="1"/>
    <col min="4866" max="4866" width="17" customWidth="1"/>
    <col min="4867" max="4868" width="19.5703125" customWidth="1"/>
    <col min="4869" max="4869" width="24.5703125" customWidth="1"/>
    <col min="4870" max="4870" width="17.5703125" customWidth="1"/>
    <col min="4871" max="4871" width="17.42578125" customWidth="1"/>
    <col min="4872" max="4873" width="19.28515625" customWidth="1"/>
    <col min="4874" max="4875" width="19.5703125" customWidth="1"/>
    <col min="4876" max="4876" width="23.140625" customWidth="1"/>
    <col min="4877" max="4877" width="36" customWidth="1"/>
    <col min="5117" max="5117" width="32.85546875" customWidth="1"/>
    <col min="5119" max="5119" width="34.85546875" customWidth="1"/>
    <col min="5120" max="5120" width="15.85546875" customWidth="1"/>
    <col min="5121" max="5121" width="20.7109375" customWidth="1"/>
    <col min="5122" max="5122" width="17" customWidth="1"/>
    <col min="5123" max="5124" width="19.5703125" customWidth="1"/>
    <col min="5125" max="5125" width="24.5703125" customWidth="1"/>
    <col min="5126" max="5126" width="17.5703125" customWidth="1"/>
    <col min="5127" max="5127" width="17.42578125" customWidth="1"/>
    <col min="5128" max="5129" width="19.28515625" customWidth="1"/>
    <col min="5130" max="5131" width="19.5703125" customWidth="1"/>
    <col min="5132" max="5132" width="23.140625" customWidth="1"/>
    <col min="5133" max="5133" width="36" customWidth="1"/>
    <col min="5373" max="5373" width="32.85546875" customWidth="1"/>
    <col min="5375" max="5375" width="34.85546875" customWidth="1"/>
    <col min="5376" max="5376" width="15.85546875" customWidth="1"/>
    <col min="5377" max="5377" width="20.7109375" customWidth="1"/>
    <col min="5378" max="5378" width="17" customWidth="1"/>
    <col min="5379" max="5380" width="19.5703125" customWidth="1"/>
    <col min="5381" max="5381" width="24.5703125" customWidth="1"/>
    <col min="5382" max="5382" width="17.5703125" customWidth="1"/>
    <col min="5383" max="5383" width="17.42578125" customWidth="1"/>
    <col min="5384" max="5385" width="19.28515625" customWidth="1"/>
    <col min="5386" max="5387" width="19.5703125" customWidth="1"/>
    <col min="5388" max="5388" width="23.140625" customWidth="1"/>
    <col min="5389" max="5389" width="36" customWidth="1"/>
    <col min="5629" max="5629" width="32.85546875" customWidth="1"/>
    <col min="5631" max="5631" width="34.85546875" customWidth="1"/>
    <col min="5632" max="5632" width="15.85546875" customWidth="1"/>
    <col min="5633" max="5633" width="20.7109375" customWidth="1"/>
    <col min="5634" max="5634" width="17" customWidth="1"/>
    <col min="5635" max="5636" width="19.5703125" customWidth="1"/>
    <col min="5637" max="5637" width="24.5703125" customWidth="1"/>
    <col min="5638" max="5638" width="17.5703125" customWidth="1"/>
    <col min="5639" max="5639" width="17.42578125" customWidth="1"/>
    <col min="5640" max="5641" width="19.28515625" customWidth="1"/>
    <col min="5642" max="5643" width="19.5703125" customWidth="1"/>
    <col min="5644" max="5644" width="23.140625" customWidth="1"/>
    <col min="5645" max="5645" width="36" customWidth="1"/>
    <col min="5885" max="5885" width="32.85546875" customWidth="1"/>
    <col min="5887" max="5887" width="34.85546875" customWidth="1"/>
    <col min="5888" max="5888" width="15.85546875" customWidth="1"/>
    <col min="5889" max="5889" width="20.7109375" customWidth="1"/>
    <col min="5890" max="5890" width="17" customWidth="1"/>
    <col min="5891" max="5892" width="19.5703125" customWidth="1"/>
    <col min="5893" max="5893" width="24.5703125" customWidth="1"/>
    <col min="5894" max="5894" width="17.5703125" customWidth="1"/>
    <col min="5895" max="5895" width="17.42578125" customWidth="1"/>
    <col min="5896" max="5897" width="19.28515625" customWidth="1"/>
    <col min="5898" max="5899" width="19.5703125" customWidth="1"/>
    <col min="5900" max="5900" width="23.140625" customWidth="1"/>
    <col min="5901" max="5901" width="36" customWidth="1"/>
    <col min="6141" max="6141" width="32.85546875" customWidth="1"/>
    <col min="6143" max="6143" width="34.85546875" customWidth="1"/>
    <col min="6144" max="6144" width="15.85546875" customWidth="1"/>
    <col min="6145" max="6145" width="20.7109375" customWidth="1"/>
    <col min="6146" max="6146" width="17" customWidth="1"/>
    <col min="6147" max="6148" width="19.5703125" customWidth="1"/>
    <col min="6149" max="6149" width="24.5703125" customWidth="1"/>
    <col min="6150" max="6150" width="17.5703125" customWidth="1"/>
    <col min="6151" max="6151" width="17.42578125" customWidth="1"/>
    <col min="6152" max="6153" width="19.28515625" customWidth="1"/>
    <col min="6154" max="6155" width="19.5703125" customWidth="1"/>
    <col min="6156" max="6156" width="23.140625" customWidth="1"/>
    <col min="6157" max="6157" width="36" customWidth="1"/>
    <col min="6397" max="6397" width="32.85546875" customWidth="1"/>
    <col min="6399" max="6399" width="34.85546875" customWidth="1"/>
    <col min="6400" max="6400" width="15.85546875" customWidth="1"/>
    <col min="6401" max="6401" width="20.7109375" customWidth="1"/>
    <col min="6402" max="6402" width="17" customWidth="1"/>
    <col min="6403" max="6404" width="19.5703125" customWidth="1"/>
    <col min="6405" max="6405" width="24.5703125" customWidth="1"/>
    <col min="6406" max="6406" width="17.5703125" customWidth="1"/>
    <col min="6407" max="6407" width="17.42578125" customWidth="1"/>
    <col min="6408" max="6409" width="19.28515625" customWidth="1"/>
    <col min="6410" max="6411" width="19.5703125" customWidth="1"/>
    <col min="6412" max="6412" width="23.140625" customWidth="1"/>
    <col min="6413" max="6413" width="36" customWidth="1"/>
    <col min="6653" max="6653" width="32.85546875" customWidth="1"/>
    <col min="6655" max="6655" width="34.85546875" customWidth="1"/>
    <col min="6656" max="6656" width="15.85546875" customWidth="1"/>
    <col min="6657" max="6657" width="20.7109375" customWidth="1"/>
    <col min="6658" max="6658" width="17" customWidth="1"/>
    <col min="6659" max="6660" width="19.5703125" customWidth="1"/>
    <col min="6661" max="6661" width="24.5703125" customWidth="1"/>
    <col min="6662" max="6662" width="17.5703125" customWidth="1"/>
    <col min="6663" max="6663" width="17.42578125" customWidth="1"/>
    <col min="6664" max="6665" width="19.28515625" customWidth="1"/>
    <col min="6666" max="6667" width="19.5703125" customWidth="1"/>
    <col min="6668" max="6668" width="23.140625" customWidth="1"/>
    <col min="6669" max="6669" width="36" customWidth="1"/>
    <col min="6909" max="6909" width="32.85546875" customWidth="1"/>
    <col min="6911" max="6911" width="34.85546875" customWidth="1"/>
    <col min="6912" max="6912" width="15.85546875" customWidth="1"/>
    <col min="6913" max="6913" width="20.7109375" customWidth="1"/>
    <col min="6914" max="6914" width="17" customWidth="1"/>
    <col min="6915" max="6916" width="19.5703125" customWidth="1"/>
    <col min="6917" max="6917" width="24.5703125" customWidth="1"/>
    <col min="6918" max="6918" width="17.5703125" customWidth="1"/>
    <col min="6919" max="6919" width="17.42578125" customWidth="1"/>
    <col min="6920" max="6921" width="19.28515625" customWidth="1"/>
    <col min="6922" max="6923" width="19.5703125" customWidth="1"/>
    <col min="6924" max="6924" width="23.140625" customWidth="1"/>
    <col min="6925" max="6925" width="36" customWidth="1"/>
    <col min="7165" max="7165" width="32.85546875" customWidth="1"/>
    <col min="7167" max="7167" width="34.85546875" customWidth="1"/>
    <col min="7168" max="7168" width="15.85546875" customWidth="1"/>
    <col min="7169" max="7169" width="20.7109375" customWidth="1"/>
    <col min="7170" max="7170" width="17" customWidth="1"/>
    <col min="7171" max="7172" width="19.5703125" customWidth="1"/>
    <col min="7173" max="7173" width="24.5703125" customWidth="1"/>
    <col min="7174" max="7174" width="17.5703125" customWidth="1"/>
    <col min="7175" max="7175" width="17.42578125" customWidth="1"/>
    <col min="7176" max="7177" width="19.28515625" customWidth="1"/>
    <col min="7178" max="7179" width="19.5703125" customWidth="1"/>
    <col min="7180" max="7180" width="23.140625" customWidth="1"/>
    <col min="7181" max="7181" width="36" customWidth="1"/>
    <col min="7421" max="7421" width="32.85546875" customWidth="1"/>
    <col min="7423" max="7423" width="34.85546875" customWidth="1"/>
    <col min="7424" max="7424" width="15.85546875" customWidth="1"/>
    <col min="7425" max="7425" width="20.7109375" customWidth="1"/>
    <col min="7426" max="7426" width="17" customWidth="1"/>
    <col min="7427" max="7428" width="19.5703125" customWidth="1"/>
    <col min="7429" max="7429" width="24.5703125" customWidth="1"/>
    <col min="7430" max="7430" width="17.5703125" customWidth="1"/>
    <col min="7431" max="7431" width="17.42578125" customWidth="1"/>
    <col min="7432" max="7433" width="19.28515625" customWidth="1"/>
    <col min="7434" max="7435" width="19.5703125" customWidth="1"/>
    <col min="7436" max="7436" width="23.140625" customWidth="1"/>
    <col min="7437" max="7437" width="36" customWidth="1"/>
    <col min="7677" max="7677" width="32.85546875" customWidth="1"/>
    <col min="7679" max="7679" width="34.85546875" customWidth="1"/>
    <col min="7680" max="7680" width="15.85546875" customWidth="1"/>
    <col min="7681" max="7681" width="20.7109375" customWidth="1"/>
    <col min="7682" max="7682" width="17" customWidth="1"/>
    <col min="7683" max="7684" width="19.5703125" customWidth="1"/>
    <col min="7685" max="7685" width="24.5703125" customWidth="1"/>
    <col min="7686" max="7686" width="17.5703125" customWidth="1"/>
    <col min="7687" max="7687" width="17.42578125" customWidth="1"/>
    <col min="7688" max="7689" width="19.28515625" customWidth="1"/>
    <col min="7690" max="7691" width="19.5703125" customWidth="1"/>
    <col min="7692" max="7692" width="23.140625" customWidth="1"/>
    <col min="7693" max="7693" width="36" customWidth="1"/>
    <col min="7933" max="7933" width="32.85546875" customWidth="1"/>
    <col min="7935" max="7935" width="34.85546875" customWidth="1"/>
    <col min="7936" max="7936" width="15.85546875" customWidth="1"/>
    <col min="7937" max="7937" width="20.7109375" customWidth="1"/>
    <col min="7938" max="7938" width="17" customWidth="1"/>
    <col min="7939" max="7940" width="19.5703125" customWidth="1"/>
    <col min="7941" max="7941" width="24.5703125" customWidth="1"/>
    <col min="7942" max="7942" width="17.5703125" customWidth="1"/>
    <col min="7943" max="7943" width="17.42578125" customWidth="1"/>
    <col min="7944" max="7945" width="19.28515625" customWidth="1"/>
    <col min="7946" max="7947" width="19.5703125" customWidth="1"/>
    <col min="7948" max="7948" width="23.140625" customWidth="1"/>
    <col min="7949" max="7949" width="36" customWidth="1"/>
    <col min="8189" max="8189" width="32.85546875" customWidth="1"/>
    <col min="8191" max="8191" width="34.85546875" customWidth="1"/>
    <col min="8192" max="8192" width="15.85546875" customWidth="1"/>
    <col min="8193" max="8193" width="20.7109375" customWidth="1"/>
    <col min="8194" max="8194" width="17" customWidth="1"/>
    <col min="8195" max="8196" width="19.5703125" customWidth="1"/>
    <col min="8197" max="8197" width="24.5703125" customWidth="1"/>
    <col min="8198" max="8198" width="17.5703125" customWidth="1"/>
    <col min="8199" max="8199" width="17.42578125" customWidth="1"/>
    <col min="8200" max="8201" width="19.28515625" customWidth="1"/>
    <col min="8202" max="8203" width="19.5703125" customWidth="1"/>
    <col min="8204" max="8204" width="23.140625" customWidth="1"/>
    <col min="8205" max="8205" width="36" customWidth="1"/>
    <col min="8445" max="8445" width="32.85546875" customWidth="1"/>
    <col min="8447" max="8447" width="34.85546875" customWidth="1"/>
    <col min="8448" max="8448" width="15.85546875" customWidth="1"/>
    <col min="8449" max="8449" width="20.7109375" customWidth="1"/>
    <col min="8450" max="8450" width="17" customWidth="1"/>
    <col min="8451" max="8452" width="19.5703125" customWidth="1"/>
    <col min="8453" max="8453" width="24.5703125" customWidth="1"/>
    <col min="8454" max="8454" width="17.5703125" customWidth="1"/>
    <col min="8455" max="8455" width="17.42578125" customWidth="1"/>
    <col min="8456" max="8457" width="19.28515625" customWidth="1"/>
    <col min="8458" max="8459" width="19.5703125" customWidth="1"/>
    <col min="8460" max="8460" width="23.140625" customWidth="1"/>
    <col min="8461" max="8461" width="36" customWidth="1"/>
    <col min="8701" max="8701" width="32.85546875" customWidth="1"/>
    <col min="8703" max="8703" width="34.85546875" customWidth="1"/>
    <col min="8704" max="8704" width="15.85546875" customWidth="1"/>
    <col min="8705" max="8705" width="20.7109375" customWidth="1"/>
    <col min="8706" max="8706" width="17" customWidth="1"/>
    <col min="8707" max="8708" width="19.5703125" customWidth="1"/>
    <col min="8709" max="8709" width="24.5703125" customWidth="1"/>
    <col min="8710" max="8710" width="17.5703125" customWidth="1"/>
    <col min="8711" max="8711" width="17.42578125" customWidth="1"/>
    <col min="8712" max="8713" width="19.28515625" customWidth="1"/>
    <col min="8714" max="8715" width="19.5703125" customWidth="1"/>
    <col min="8716" max="8716" width="23.140625" customWidth="1"/>
    <col min="8717" max="8717" width="36" customWidth="1"/>
    <col min="8957" max="8957" width="32.85546875" customWidth="1"/>
    <col min="8959" max="8959" width="34.85546875" customWidth="1"/>
    <col min="8960" max="8960" width="15.85546875" customWidth="1"/>
    <col min="8961" max="8961" width="20.7109375" customWidth="1"/>
    <col min="8962" max="8962" width="17" customWidth="1"/>
    <col min="8963" max="8964" width="19.5703125" customWidth="1"/>
    <col min="8965" max="8965" width="24.5703125" customWidth="1"/>
    <col min="8966" max="8966" width="17.5703125" customWidth="1"/>
    <col min="8967" max="8967" width="17.42578125" customWidth="1"/>
    <col min="8968" max="8969" width="19.28515625" customWidth="1"/>
    <col min="8970" max="8971" width="19.5703125" customWidth="1"/>
    <col min="8972" max="8972" width="23.140625" customWidth="1"/>
    <col min="8973" max="8973" width="36" customWidth="1"/>
    <col min="9213" max="9213" width="32.85546875" customWidth="1"/>
    <col min="9215" max="9215" width="34.85546875" customWidth="1"/>
    <col min="9216" max="9216" width="15.85546875" customWidth="1"/>
    <col min="9217" max="9217" width="20.7109375" customWidth="1"/>
    <col min="9218" max="9218" width="17" customWidth="1"/>
    <col min="9219" max="9220" width="19.5703125" customWidth="1"/>
    <col min="9221" max="9221" width="24.5703125" customWidth="1"/>
    <col min="9222" max="9222" width="17.5703125" customWidth="1"/>
    <col min="9223" max="9223" width="17.42578125" customWidth="1"/>
    <col min="9224" max="9225" width="19.28515625" customWidth="1"/>
    <col min="9226" max="9227" width="19.5703125" customWidth="1"/>
    <col min="9228" max="9228" width="23.140625" customWidth="1"/>
    <col min="9229" max="9229" width="36" customWidth="1"/>
    <col min="9469" max="9469" width="32.85546875" customWidth="1"/>
    <col min="9471" max="9471" width="34.85546875" customWidth="1"/>
    <col min="9472" max="9472" width="15.85546875" customWidth="1"/>
    <col min="9473" max="9473" width="20.7109375" customWidth="1"/>
    <col min="9474" max="9474" width="17" customWidth="1"/>
    <col min="9475" max="9476" width="19.5703125" customWidth="1"/>
    <col min="9477" max="9477" width="24.5703125" customWidth="1"/>
    <col min="9478" max="9478" width="17.5703125" customWidth="1"/>
    <col min="9479" max="9479" width="17.42578125" customWidth="1"/>
    <col min="9480" max="9481" width="19.28515625" customWidth="1"/>
    <col min="9482" max="9483" width="19.5703125" customWidth="1"/>
    <col min="9484" max="9484" width="23.140625" customWidth="1"/>
    <col min="9485" max="9485" width="36" customWidth="1"/>
    <col min="9725" max="9725" width="32.85546875" customWidth="1"/>
    <col min="9727" max="9727" width="34.85546875" customWidth="1"/>
    <col min="9728" max="9728" width="15.85546875" customWidth="1"/>
    <col min="9729" max="9729" width="20.7109375" customWidth="1"/>
    <col min="9730" max="9730" width="17" customWidth="1"/>
    <col min="9731" max="9732" width="19.5703125" customWidth="1"/>
    <col min="9733" max="9733" width="24.5703125" customWidth="1"/>
    <col min="9734" max="9734" width="17.5703125" customWidth="1"/>
    <col min="9735" max="9735" width="17.42578125" customWidth="1"/>
    <col min="9736" max="9737" width="19.28515625" customWidth="1"/>
    <col min="9738" max="9739" width="19.5703125" customWidth="1"/>
    <col min="9740" max="9740" width="23.140625" customWidth="1"/>
    <col min="9741" max="9741" width="36" customWidth="1"/>
    <col min="9981" max="9981" width="32.85546875" customWidth="1"/>
    <col min="9983" max="9983" width="34.85546875" customWidth="1"/>
    <col min="9984" max="9984" width="15.85546875" customWidth="1"/>
    <col min="9985" max="9985" width="20.7109375" customWidth="1"/>
    <col min="9986" max="9986" width="17" customWidth="1"/>
    <col min="9987" max="9988" width="19.5703125" customWidth="1"/>
    <col min="9989" max="9989" width="24.5703125" customWidth="1"/>
    <col min="9990" max="9990" width="17.5703125" customWidth="1"/>
    <col min="9991" max="9991" width="17.42578125" customWidth="1"/>
    <col min="9992" max="9993" width="19.28515625" customWidth="1"/>
    <col min="9994" max="9995" width="19.5703125" customWidth="1"/>
    <col min="9996" max="9996" width="23.140625" customWidth="1"/>
    <col min="9997" max="9997" width="36" customWidth="1"/>
    <col min="10237" max="10237" width="32.85546875" customWidth="1"/>
    <col min="10239" max="10239" width="34.85546875" customWidth="1"/>
    <col min="10240" max="10240" width="15.85546875" customWidth="1"/>
    <col min="10241" max="10241" width="20.7109375" customWidth="1"/>
    <col min="10242" max="10242" width="17" customWidth="1"/>
    <col min="10243" max="10244" width="19.5703125" customWidth="1"/>
    <col min="10245" max="10245" width="24.5703125" customWidth="1"/>
    <col min="10246" max="10246" width="17.5703125" customWidth="1"/>
    <col min="10247" max="10247" width="17.42578125" customWidth="1"/>
    <col min="10248" max="10249" width="19.28515625" customWidth="1"/>
    <col min="10250" max="10251" width="19.5703125" customWidth="1"/>
    <col min="10252" max="10252" width="23.140625" customWidth="1"/>
    <col min="10253" max="10253" width="36" customWidth="1"/>
    <col min="10493" max="10493" width="32.85546875" customWidth="1"/>
    <col min="10495" max="10495" width="34.85546875" customWidth="1"/>
    <col min="10496" max="10496" width="15.85546875" customWidth="1"/>
    <col min="10497" max="10497" width="20.7109375" customWidth="1"/>
    <col min="10498" max="10498" width="17" customWidth="1"/>
    <col min="10499" max="10500" width="19.5703125" customWidth="1"/>
    <col min="10501" max="10501" width="24.5703125" customWidth="1"/>
    <col min="10502" max="10502" width="17.5703125" customWidth="1"/>
    <col min="10503" max="10503" width="17.42578125" customWidth="1"/>
    <col min="10504" max="10505" width="19.28515625" customWidth="1"/>
    <col min="10506" max="10507" width="19.5703125" customWidth="1"/>
    <col min="10508" max="10508" width="23.140625" customWidth="1"/>
    <col min="10509" max="10509" width="36" customWidth="1"/>
    <col min="10749" max="10749" width="32.85546875" customWidth="1"/>
    <col min="10751" max="10751" width="34.85546875" customWidth="1"/>
    <col min="10752" max="10752" width="15.85546875" customWidth="1"/>
    <col min="10753" max="10753" width="20.7109375" customWidth="1"/>
    <col min="10754" max="10754" width="17" customWidth="1"/>
    <col min="10755" max="10756" width="19.5703125" customWidth="1"/>
    <col min="10757" max="10757" width="24.5703125" customWidth="1"/>
    <col min="10758" max="10758" width="17.5703125" customWidth="1"/>
    <col min="10759" max="10759" width="17.42578125" customWidth="1"/>
    <col min="10760" max="10761" width="19.28515625" customWidth="1"/>
    <col min="10762" max="10763" width="19.5703125" customWidth="1"/>
    <col min="10764" max="10764" width="23.140625" customWidth="1"/>
    <col min="10765" max="10765" width="36" customWidth="1"/>
    <col min="11005" max="11005" width="32.85546875" customWidth="1"/>
    <col min="11007" max="11007" width="34.85546875" customWidth="1"/>
    <col min="11008" max="11008" width="15.85546875" customWidth="1"/>
    <col min="11009" max="11009" width="20.7109375" customWidth="1"/>
    <col min="11010" max="11010" width="17" customWidth="1"/>
    <col min="11011" max="11012" width="19.5703125" customWidth="1"/>
    <col min="11013" max="11013" width="24.5703125" customWidth="1"/>
    <col min="11014" max="11014" width="17.5703125" customWidth="1"/>
    <col min="11015" max="11015" width="17.42578125" customWidth="1"/>
    <col min="11016" max="11017" width="19.28515625" customWidth="1"/>
    <col min="11018" max="11019" width="19.5703125" customWidth="1"/>
    <col min="11020" max="11020" width="23.140625" customWidth="1"/>
    <col min="11021" max="11021" width="36" customWidth="1"/>
    <col min="11261" max="11261" width="32.85546875" customWidth="1"/>
    <col min="11263" max="11263" width="34.85546875" customWidth="1"/>
    <col min="11264" max="11264" width="15.85546875" customWidth="1"/>
    <col min="11265" max="11265" width="20.7109375" customWidth="1"/>
    <col min="11266" max="11266" width="17" customWidth="1"/>
    <col min="11267" max="11268" width="19.5703125" customWidth="1"/>
    <col min="11269" max="11269" width="24.5703125" customWidth="1"/>
    <col min="11270" max="11270" width="17.5703125" customWidth="1"/>
    <col min="11271" max="11271" width="17.42578125" customWidth="1"/>
    <col min="11272" max="11273" width="19.28515625" customWidth="1"/>
    <col min="11274" max="11275" width="19.5703125" customWidth="1"/>
    <col min="11276" max="11276" width="23.140625" customWidth="1"/>
    <col min="11277" max="11277" width="36" customWidth="1"/>
    <col min="11517" max="11517" width="32.85546875" customWidth="1"/>
    <col min="11519" max="11519" width="34.85546875" customWidth="1"/>
    <col min="11520" max="11520" width="15.85546875" customWidth="1"/>
    <col min="11521" max="11521" width="20.7109375" customWidth="1"/>
    <col min="11522" max="11522" width="17" customWidth="1"/>
    <col min="11523" max="11524" width="19.5703125" customWidth="1"/>
    <col min="11525" max="11525" width="24.5703125" customWidth="1"/>
    <col min="11526" max="11526" width="17.5703125" customWidth="1"/>
    <col min="11527" max="11527" width="17.42578125" customWidth="1"/>
    <col min="11528" max="11529" width="19.28515625" customWidth="1"/>
    <col min="11530" max="11531" width="19.5703125" customWidth="1"/>
    <col min="11532" max="11532" width="23.140625" customWidth="1"/>
    <col min="11533" max="11533" width="36" customWidth="1"/>
    <col min="11773" max="11773" width="32.85546875" customWidth="1"/>
    <col min="11775" max="11775" width="34.85546875" customWidth="1"/>
    <col min="11776" max="11776" width="15.85546875" customWidth="1"/>
    <col min="11777" max="11777" width="20.7109375" customWidth="1"/>
    <col min="11778" max="11778" width="17" customWidth="1"/>
    <col min="11779" max="11780" width="19.5703125" customWidth="1"/>
    <col min="11781" max="11781" width="24.5703125" customWidth="1"/>
    <col min="11782" max="11782" width="17.5703125" customWidth="1"/>
    <col min="11783" max="11783" width="17.42578125" customWidth="1"/>
    <col min="11784" max="11785" width="19.28515625" customWidth="1"/>
    <col min="11786" max="11787" width="19.5703125" customWidth="1"/>
    <col min="11788" max="11788" width="23.140625" customWidth="1"/>
    <col min="11789" max="11789" width="36" customWidth="1"/>
    <col min="12029" max="12029" width="32.85546875" customWidth="1"/>
    <col min="12031" max="12031" width="34.85546875" customWidth="1"/>
    <col min="12032" max="12032" width="15.85546875" customWidth="1"/>
    <col min="12033" max="12033" width="20.7109375" customWidth="1"/>
    <col min="12034" max="12034" width="17" customWidth="1"/>
    <col min="12035" max="12036" width="19.5703125" customWidth="1"/>
    <col min="12037" max="12037" width="24.5703125" customWidth="1"/>
    <col min="12038" max="12038" width="17.5703125" customWidth="1"/>
    <col min="12039" max="12039" width="17.42578125" customWidth="1"/>
    <col min="12040" max="12041" width="19.28515625" customWidth="1"/>
    <col min="12042" max="12043" width="19.5703125" customWidth="1"/>
    <col min="12044" max="12044" width="23.140625" customWidth="1"/>
    <col min="12045" max="12045" width="36" customWidth="1"/>
    <col min="12285" max="12285" width="32.85546875" customWidth="1"/>
    <col min="12287" max="12287" width="34.85546875" customWidth="1"/>
    <col min="12288" max="12288" width="15.85546875" customWidth="1"/>
    <col min="12289" max="12289" width="20.7109375" customWidth="1"/>
    <col min="12290" max="12290" width="17" customWidth="1"/>
    <col min="12291" max="12292" width="19.5703125" customWidth="1"/>
    <col min="12293" max="12293" width="24.5703125" customWidth="1"/>
    <col min="12294" max="12294" width="17.5703125" customWidth="1"/>
    <col min="12295" max="12295" width="17.42578125" customWidth="1"/>
    <col min="12296" max="12297" width="19.28515625" customWidth="1"/>
    <col min="12298" max="12299" width="19.5703125" customWidth="1"/>
    <col min="12300" max="12300" width="23.140625" customWidth="1"/>
    <col min="12301" max="12301" width="36" customWidth="1"/>
    <col min="12541" max="12541" width="32.85546875" customWidth="1"/>
    <col min="12543" max="12543" width="34.85546875" customWidth="1"/>
    <col min="12544" max="12544" width="15.85546875" customWidth="1"/>
    <col min="12545" max="12545" width="20.7109375" customWidth="1"/>
    <col min="12546" max="12546" width="17" customWidth="1"/>
    <col min="12547" max="12548" width="19.5703125" customWidth="1"/>
    <col min="12549" max="12549" width="24.5703125" customWidth="1"/>
    <col min="12550" max="12550" width="17.5703125" customWidth="1"/>
    <col min="12551" max="12551" width="17.42578125" customWidth="1"/>
    <col min="12552" max="12553" width="19.28515625" customWidth="1"/>
    <col min="12554" max="12555" width="19.5703125" customWidth="1"/>
    <col min="12556" max="12556" width="23.140625" customWidth="1"/>
    <col min="12557" max="12557" width="36" customWidth="1"/>
    <col min="12797" max="12797" width="32.85546875" customWidth="1"/>
    <col min="12799" max="12799" width="34.85546875" customWidth="1"/>
    <col min="12800" max="12800" width="15.85546875" customWidth="1"/>
    <col min="12801" max="12801" width="20.7109375" customWidth="1"/>
    <col min="12802" max="12802" width="17" customWidth="1"/>
    <col min="12803" max="12804" width="19.5703125" customWidth="1"/>
    <col min="12805" max="12805" width="24.5703125" customWidth="1"/>
    <col min="12806" max="12806" width="17.5703125" customWidth="1"/>
    <col min="12807" max="12807" width="17.42578125" customWidth="1"/>
    <col min="12808" max="12809" width="19.28515625" customWidth="1"/>
    <col min="12810" max="12811" width="19.5703125" customWidth="1"/>
    <col min="12812" max="12812" width="23.140625" customWidth="1"/>
    <col min="12813" max="12813" width="36" customWidth="1"/>
    <col min="13053" max="13053" width="32.85546875" customWidth="1"/>
    <col min="13055" max="13055" width="34.85546875" customWidth="1"/>
    <col min="13056" max="13056" width="15.85546875" customWidth="1"/>
    <col min="13057" max="13057" width="20.7109375" customWidth="1"/>
    <col min="13058" max="13058" width="17" customWidth="1"/>
    <col min="13059" max="13060" width="19.5703125" customWidth="1"/>
    <col min="13061" max="13061" width="24.5703125" customWidth="1"/>
    <col min="13062" max="13062" width="17.5703125" customWidth="1"/>
    <col min="13063" max="13063" width="17.42578125" customWidth="1"/>
    <col min="13064" max="13065" width="19.28515625" customWidth="1"/>
    <col min="13066" max="13067" width="19.5703125" customWidth="1"/>
    <col min="13068" max="13068" width="23.140625" customWidth="1"/>
    <col min="13069" max="13069" width="36" customWidth="1"/>
    <col min="13309" max="13309" width="32.85546875" customWidth="1"/>
    <col min="13311" max="13311" width="34.85546875" customWidth="1"/>
    <col min="13312" max="13312" width="15.85546875" customWidth="1"/>
    <col min="13313" max="13313" width="20.7109375" customWidth="1"/>
    <col min="13314" max="13314" width="17" customWidth="1"/>
    <col min="13315" max="13316" width="19.5703125" customWidth="1"/>
    <col min="13317" max="13317" width="24.5703125" customWidth="1"/>
    <col min="13318" max="13318" width="17.5703125" customWidth="1"/>
    <col min="13319" max="13319" width="17.42578125" customWidth="1"/>
    <col min="13320" max="13321" width="19.28515625" customWidth="1"/>
    <col min="13322" max="13323" width="19.5703125" customWidth="1"/>
    <col min="13324" max="13324" width="23.140625" customWidth="1"/>
    <col min="13325" max="13325" width="36" customWidth="1"/>
    <col min="13565" max="13565" width="32.85546875" customWidth="1"/>
    <col min="13567" max="13567" width="34.85546875" customWidth="1"/>
    <col min="13568" max="13568" width="15.85546875" customWidth="1"/>
    <col min="13569" max="13569" width="20.7109375" customWidth="1"/>
    <col min="13570" max="13570" width="17" customWidth="1"/>
    <col min="13571" max="13572" width="19.5703125" customWidth="1"/>
    <col min="13573" max="13573" width="24.5703125" customWidth="1"/>
    <col min="13574" max="13574" width="17.5703125" customWidth="1"/>
    <col min="13575" max="13575" width="17.42578125" customWidth="1"/>
    <col min="13576" max="13577" width="19.28515625" customWidth="1"/>
    <col min="13578" max="13579" width="19.5703125" customWidth="1"/>
    <col min="13580" max="13580" width="23.140625" customWidth="1"/>
    <col min="13581" max="13581" width="36" customWidth="1"/>
    <col min="13821" max="13821" width="32.85546875" customWidth="1"/>
    <col min="13823" max="13823" width="34.85546875" customWidth="1"/>
    <col min="13824" max="13824" width="15.85546875" customWidth="1"/>
    <col min="13825" max="13825" width="20.7109375" customWidth="1"/>
    <col min="13826" max="13826" width="17" customWidth="1"/>
    <col min="13827" max="13828" width="19.5703125" customWidth="1"/>
    <col min="13829" max="13829" width="24.5703125" customWidth="1"/>
    <col min="13830" max="13830" width="17.5703125" customWidth="1"/>
    <col min="13831" max="13831" width="17.42578125" customWidth="1"/>
    <col min="13832" max="13833" width="19.28515625" customWidth="1"/>
    <col min="13834" max="13835" width="19.5703125" customWidth="1"/>
    <col min="13836" max="13836" width="23.140625" customWidth="1"/>
    <col min="13837" max="13837" width="36" customWidth="1"/>
    <col min="14077" max="14077" width="32.85546875" customWidth="1"/>
    <col min="14079" max="14079" width="34.85546875" customWidth="1"/>
    <col min="14080" max="14080" width="15.85546875" customWidth="1"/>
    <col min="14081" max="14081" width="20.7109375" customWidth="1"/>
    <col min="14082" max="14082" width="17" customWidth="1"/>
    <col min="14083" max="14084" width="19.5703125" customWidth="1"/>
    <col min="14085" max="14085" width="24.5703125" customWidth="1"/>
    <col min="14086" max="14086" width="17.5703125" customWidth="1"/>
    <col min="14087" max="14087" width="17.42578125" customWidth="1"/>
    <col min="14088" max="14089" width="19.28515625" customWidth="1"/>
    <col min="14090" max="14091" width="19.5703125" customWidth="1"/>
    <col min="14092" max="14092" width="23.140625" customWidth="1"/>
    <col min="14093" max="14093" width="36" customWidth="1"/>
    <col min="14333" max="14333" width="32.85546875" customWidth="1"/>
    <col min="14335" max="14335" width="34.85546875" customWidth="1"/>
    <col min="14336" max="14336" width="15.85546875" customWidth="1"/>
    <col min="14337" max="14337" width="20.7109375" customWidth="1"/>
    <col min="14338" max="14338" width="17" customWidth="1"/>
    <col min="14339" max="14340" width="19.5703125" customWidth="1"/>
    <col min="14341" max="14341" width="24.5703125" customWidth="1"/>
    <col min="14342" max="14342" width="17.5703125" customWidth="1"/>
    <col min="14343" max="14343" width="17.42578125" customWidth="1"/>
    <col min="14344" max="14345" width="19.28515625" customWidth="1"/>
    <col min="14346" max="14347" width="19.5703125" customWidth="1"/>
    <col min="14348" max="14348" width="23.140625" customWidth="1"/>
    <col min="14349" max="14349" width="36" customWidth="1"/>
    <col min="14589" max="14589" width="32.85546875" customWidth="1"/>
    <col min="14591" max="14591" width="34.85546875" customWidth="1"/>
    <col min="14592" max="14592" width="15.85546875" customWidth="1"/>
    <col min="14593" max="14593" width="20.7109375" customWidth="1"/>
    <col min="14594" max="14594" width="17" customWidth="1"/>
    <col min="14595" max="14596" width="19.5703125" customWidth="1"/>
    <col min="14597" max="14597" width="24.5703125" customWidth="1"/>
    <col min="14598" max="14598" width="17.5703125" customWidth="1"/>
    <col min="14599" max="14599" width="17.42578125" customWidth="1"/>
    <col min="14600" max="14601" width="19.28515625" customWidth="1"/>
    <col min="14602" max="14603" width="19.5703125" customWidth="1"/>
    <col min="14604" max="14604" width="23.140625" customWidth="1"/>
    <col min="14605" max="14605" width="36" customWidth="1"/>
    <col min="14845" max="14845" width="32.85546875" customWidth="1"/>
    <col min="14847" max="14847" width="34.85546875" customWidth="1"/>
    <col min="14848" max="14848" width="15.85546875" customWidth="1"/>
    <col min="14849" max="14849" width="20.7109375" customWidth="1"/>
    <col min="14850" max="14850" width="17" customWidth="1"/>
    <col min="14851" max="14852" width="19.5703125" customWidth="1"/>
    <col min="14853" max="14853" width="24.5703125" customWidth="1"/>
    <col min="14854" max="14854" width="17.5703125" customWidth="1"/>
    <col min="14855" max="14855" width="17.42578125" customWidth="1"/>
    <col min="14856" max="14857" width="19.28515625" customWidth="1"/>
    <col min="14858" max="14859" width="19.5703125" customWidth="1"/>
    <col min="14860" max="14860" width="23.140625" customWidth="1"/>
    <col min="14861" max="14861" width="36" customWidth="1"/>
    <col min="15101" max="15101" width="32.85546875" customWidth="1"/>
    <col min="15103" max="15103" width="34.85546875" customWidth="1"/>
    <col min="15104" max="15104" width="15.85546875" customWidth="1"/>
    <col min="15105" max="15105" width="20.7109375" customWidth="1"/>
    <col min="15106" max="15106" width="17" customWidth="1"/>
    <col min="15107" max="15108" width="19.5703125" customWidth="1"/>
    <col min="15109" max="15109" width="24.5703125" customWidth="1"/>
    <col min="15110" max="15110" width="17.5703125" customWidth="1"/>
    <col min="15111" max="15111" width="17.42578125" customWidth="1"/>
    <col min="15112" max="15113" width="19.28515625" customWidth="1"/>
    <col min="15114" max="15115" width="19.5703125" customWidth="1"/>
    <col min="15116" max="15116" width="23.140625" customWidth="1"/>
    <col min="15117" max="15117" width="36" customWidth="1"/>
    <col min="15357" max="15357" width="32.85546875" customWidth="1"/>
    <col min="15359" max="15359" width="34.85546875" customWidth="1"/>
    <col min="15360" max="15360" width="15.85546875" customWidth="1"/>
    <col min="15361" max="15361" width="20.7109375" customWidth="1"/>
    <col min="15362" max="15362" width="17" customWidth="1"/>
    <col min="15363" max="15364" width="19.5703125" customWidth="1"/>
    <col min="15365" max="15365" width="24.5703125" customWidth="1"/>
    <col min="15366" max="15366" width="17.5703125" customWidth="1"/>
    <col min="15367" max="15367" width="17.42578125" customWidth="1"/>
    <col min="15368" max="15369" width="19.28515625" customWidth="1"/>
    <col min="15370" max="15371" width="19.5703125" customWidth="1"/>
    <col min="15372" max="15372" width="23.140625" customWidth="1"/>
    <col min="15373" max="15373" width="36" customWidth="1"/>
    <col min="15613" max="15613" width="32.85546875" customWidth="1"/>
    <col min="15615" max="15615" width="34.85546875" customWidth="1"/>
    <col min="15616" max="15616" width="15.85546875" customWidth="1"/>
    <col min="15617" max="15617" width="20.7109375" customWidth="1"/>
    <col min="15618" max="15618" width="17" customWidth="1"/>
    <col min="15619" max="15620" width="19.5703125" customWidth="1"/>
    <col min="15621" max="15621" width="24.5703125" customWidth="1"/>
    <col min="15622" max="15622" width="17.5703125" customWidth="1"/>
    <col min="15623" max="15623" width="17.42578125" customWidth="1"/>
    <col min="15624" max="15625" width="19.28515625" customWidth="1"/>
    <col min="15626" max="15627" width="19.5703125" customWidth="1"/>
    <col min="15628" max="15628" width="23.140625" customWidth="1"/>
    <col min="15629" max="15629" width="36" customWidth="1"/>
    <col min="15869" max="15869" width="32.85546875" customWidth="1"/>
    <col min="15871" max="15871" width="34.85546875" customWidth="1"/>
    <col min="15872" max="15872" width="15.85546875" customWidth="1"/>
    <col min="15873" max="15873" width="20.7109375" customWidth="1"/>
    <col min="15874" max="15874" width="17" customWidth="1"/>
    <col min="15875" max="15876" width="19.5703125" customWidth="1"/>
    <col min="15877" max="15877" width="24.5703125" customWidth="1"/>
    <col min="15878" max="15878" width="17.5703125" customWidth="1"/>
    <col min="15879" max="15879" width="17.42578125" customWidth="1"/>
    <col min="15880" max="15881" width="19.28515625" customWidth="1"/>
    <col min="15882" max="15883" width="19.5703125" customWidth="1"/>
    <col min="15884" max="15884" width="23.140625" customWidth="1"/>
    <col min="15885" max="15885" width="36" customWidth="1"/>
    <col min="16125" max="16125" width="32.85546875" customWidth="1"/>
    <col min="16127" max="16127" width="34.85546875" customWidth="1"/>
    <col min="16128" max="16128" width="15.85546875" customWidth="1"/>
    <col min="16129" max="16129" width="20.7109375" customWidth="1"/>
    <col min="16130" max="16130" width="17" customWidth="1"/>
    <col min="16131" max="16132" width="19.5703125" customWidth="1"/>
    <col min="16133" max="16133" width="24.5703125" customWidth="1"/>
    <col min="16134" max="16134" width="17.5703125" customWidth="1"/>
    <col min="16135" max="16135" width="17.42578125" customWidth="1"/>
    <col min="16136" max="16137" width="19.28515625" customWidth="1"/>
    <col min="16138" max="16139" width="19.5703125" customWidth="1"/>
    <col min="16140" max="16140" width="23.140625" customWidth="1"/>
    <col min="16141" max="16141" width="36" customWidth="1"/>
    <col min="16381" max="16381" width="32.85546875" customWidth="1"/>
  </cols>
  <sheetData>
    <row r="1" spans="1:14">
      <c r="A1" s="426"/>
      <c r="B1" s="428" t="s">
        <v>233</v>
      </c>
      <c r="C1" s="428"/>
      <c r="D1" s="428"/>
      <c r="E1" s="428"/>
      <c r="F1" s="428"/>
      <c r="G1" s="428"/>
      <c r="H1" s="428"/>
      <c r="I1" s="428"/>
      <c r="J1" s="428"/>
      <c r="K1" s="564"/>
      <c r="L1" s="416" t="s">
        <v>234</v>
      </c>
    </row>
    <row r="2" spans="1:14">
      <c r="A2" s="426"/>
      <c r="B2" s="428"/>
      <c r="C2" s="428"/>
      <c r="D2" s="428"/>
      <c r="E2" s="428"/>
      <c r="F2" s="428"/>
      <c r="G2" s="428"/>
      <c r="H2" s="428"/>
      <c r="I2" s="428"/>
      <c r="J2" s="428"/>
      <c r="K2" s="564"/>
      <c r="L2" s="417"/>
    </row>
    <row r="3" spans="1:14">
      <c r="A3" s="426"/>
      <c r="B3" s="428"/>
      <c r="C3" s="428"/>
      <c r="D3" s="428"/>
      <c r="E3" s="428"/>
      <c r="F3" s="428"/>
      <c r="G3" s="428"/>
      <c r="H3" s="428"/>
      <c r="I3" s="428"/>
      <c r="J3" s="428"/>
      <c r="K3" s="564"/>
      <c r="L3" s="12" t="s">
        <v>235</v>
      </c>
    </row>
    <row r="4" spans="1:14">
      <c r="A4" s="427"/>
      <c r="B4" s="565"/>
      <c r="C4" s="565"/>
      <c r="D4" s="565"/>
      <c r="E4" s="565"/>
      <c r="F4" s="565"/>
      <c r="G4" s="565"/>
      <c r="H4" s="565"/>
      <c r="I4" s="565"/>
      <c r="J4" s="565"/>
      <c r="K4" s="566"/>
      <c r="L4" s="409" t="s">
        <v>236</v>
      </c>
    </row>
    <row r="5" spans="1:14">
      <c r="A5" s="429" t="s">
        <v>30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</row>
    <row r="6" spans="1:14" ht="15" customHeight="1">
      <c r="A6" s="430" t="s">
        <v>31</v>
      </c>
      <c r="B6" s="430" t="s">
        <v>2</v>
      </c>
      <c r="C6" s="431" t="s">
        <v>3</v>
      </c>
      <c r="D6" s="431" t="s">
        <v>4</v>
      </c>
      <c r="E6" s="431" t="s">
        <v>5</v>
      </c>
      <c r="F6" s="431" t="s">
        <v>6</v>
      </c>
      <c r="G6" s="431"/>
      <c r="H6" s="431"/>
      <c r="I6" s="431"/>
      <c r="J6" s="431"/>
      <c r="K6" s="431"/>
      <c r="L6" s="431"/>
    </row>
    <row r="7" spans="1:14" ht="25.5">
      <c r="A7" s="430"/>
      <c r="B7" s="430"/>
      <c r="C7" s="431"/>
      <c r="D7" s="431"/>
      <c r="E7" s="431"/>
      <c r="F7" s="410" t="s">
        <v>7</v>
      </c>
      <c r="G7" s="410" t="s">
        <v>8</v>
      </c>
      <c r="H7" s="410" t="s">
        <v>9</v>
      </c>
      <c r="I7" s="410" t="s">
        <v>10</v>
      </c>
      <c r="J7" s="410" t="s">
        <v>11</v>
      </c>
      <c r="K7" s="410" t="s">
        <v>228</v>
      </c>
      <c r="L7" s="410" t="s">
        <v>242</v>
      </c>
    </row>
    <row r="8" spans="1:14" ht="63.75">
      <c r="A8" s="233" t="s">
        <v>32</v>
      </c>
      <c r="B8" s="234" t="s">
        <v>33</v>
      </c>
      <c r="C8" s="521">
        <v>100</v>
      </c>
      <c r="D8" s="521"/>
      <c r="E8" s="521"/>
      <c r="F8" s="521"/>
      <c r="G8" s="521"/>
      <c r="H8" s="521"/>
      <c r="I8" s="521"/>
      <c r="J8" s="521"/>
      <c r="K8" s="521"/>
      <c r="L8" s="521"/>
    </row>
    <row r="9" spans="1:14" ht="63.75">
      <c r="A9" s="252" t="s">
        <v>34</v>
      </c>
      <c r="B9" s="253" t="s">
        <v>35</v>
      </c>
      <c r="C9" s="32">
        <v>5</v>
      </c>
      <c r="D9" s="567">
        <f>+E9</f>
        <v>4379884215.46</v>
      </c>
      <c r="E9" s="567">
        <v>4379884215.46</v>
      </c>
      <c r="F9" s="362">
        <v>1098752645</v>
      </c>
      <c r="G9" s="362">
        <v>2743717244.4000001</v>
      </c>
      <c r="H9" s="362"/>
      <c r="I9" s="362">
        <v>537414326.05999994</v>
      </c>
      <c r="J9" s="381"/>
      <c r="K9" s="381"/>
      <c r="L9" s="381"/>
    </row>
    <row r="10" spans="1:14" ht="25.5">
      <c r="A10" s="233" t="s">
        <v>36</v>
      </c>
      <c r="B10" s="234" t="s">
        <v>13</v>
      </c>
      <c r="C10" s="234">
        <v>25</v>
      </c>
      <c r="D10" s="234"/>
      <c r="E10" s="234"/>
      <c r="F10" s="234"/>
      <c r="G10" s="234"/>
      <c r="H10" s="234"/>
      <c r="I10" s="234"/>
      <c r="J10" s="234"/>
      <c r="K10" s="234"/>
      <c r="L10" s="234"/>
    </row>
    <row r="11" spans="1:14" ht="31.5" customHeight="1">
      <c r="A11" s="254" t="s">
        <v>37</v>
      </c>
      <c r="B11" s="31" t="s">
        <v>38</v>
      </c>
      <c r="C11" s="32">
        <v>100</v>
      </c>
      <c r="D11" s="29">
        <v>22000000</v>
      </c>
      <c r="E11" s="29">
        <v>220000000</v>
      </c>
      <c r="F11" s="29">
        <v>200000000</v>
      </c>
      <c r="G11" s="29">
        <v>20000000</v>
      </c>
      <c r="H11" s="29"/>
      <c r="I11" s="29"/>
      <c r="J11" s="29"/>
      <c r="K11" s="29"/>
      <c r="L11" s="29"/>
    </row>
    <row r="12" spans="1:14" ht="25.5">
      <c r="A12" s="235" t="s">
        <v>213</v>
      </c>
      <c r="B12" s="236" t="s">
        <v>38</v>
      </c>
      <c r="C12" s="236">
        <v>20</v>
      </c>
      <c r="D12" s="236">
        <v>18000902</v>
      </c>
      <c r="E12" s="236">
        <v>159060000</v>
      </c>
      <c r="F12" s="236">
        <v>120000000</v>
      </c>
      <c r="G12" s="236">
        <v>39060000</v>
      </c>
      <c r="H12" s="236"/>
      <c r="I12" s="236"/>
      <c r="J12" s="236"/>
      <c r="K12" s="236"/>
      <c r="L12" s="236"/>
    </row>
    <row r="13" spans="1:14" ht="38.25">
      <c r="A13" s="235" t="s">
        <v>39</v>
      </c>
      <c r="B13" s="236" t="s">
        <v>40</v>
      </c>
      <c r="C13" s="236">
        <v>141</v>
      </c>
      <c r="D13" s="236">
        <v>13901860.720000001</v>
      </c>
      <c r="E13" s="236">
        <v>140162361.51999998</v>
      </c>
      <c r="F13" s="236">
        <v>127162361.52</v>
      </c>
      <c r="G13" s="236">
        <v>13000000</v>
      </c>
      <c r="H13" s="236"/>
      <c r="I13" s="236"/>
      <c r="J13" s="236"/>
      <c r="K13" s="236"/>
      <c r="L13" s="236"/>
      <c r="M13" s="273">
        <v>12000000</v>
      </c>
      <c r="N13" t="s">
        <v>237</v>
      </c>
    </row>
    <row r="14" spans="1:14" ht="38.25">
      <c r="A14" s="235" t="s">
        <v>226</v>
      </c>
      <c r="B14" s="236" t="s">
        <v>40</v>
      </c>
      <c r="C14" s="236">
        <v>500</v>
      </c>
      <c r="D14" s="236">
        <v>166320000</v>
      </c>
      <c r="E14" s="236">
        <v>166000000</v>
      </c>
      <c r="F14" s="236">
        <v>150000000</v>
      </c>
      <c r="G14" s="236">
        <v>16000000</v>
      </c>
      <c r="H14" s="236"/>
      <c r="I14" s="236"/>
      <c r="J14" s="236"/>
      <c r="K14" s="236"/>
      <c r="L14" s="236"/>
    </row>
    <row r="15" spans="1:14" ht="38.25">
      <c r="A15" s="235" t="s">
        <v>41</v>
      </c>
      <c r="B15" s="236" t="s">
        <v>40</v>
      </c>
      <c r="C15" s="236">
        <v>1963</v>
      </c>
      <c r="D15" s="236">
        <v>80003293</v>
      </c>
      <c r="E15" s="236">
        <v>861656117</v>
      </c>
      <c r="F15" s="236">
        <v>526656597</v>
      </c>
      <c r="G15" s="236">
        <v>80000000</v>
      </c>
      <c r="H15" s="236"/>
      <c r="I15" s="236"/>
      <c r="J15" s="236"/>
      <c r="K15" s="236">
        <v>254999520</v>
      </c>
      <c r="L15" s="236"/>
    </row>
    <row r="16" spans="1:14" ht="73.5" customHeight="1">
      <c r="A16" s="235" t="s">
        <v>42</v>
      </c>
      <c r="B16" s="236" t="s">
        <v>40</v>
      </c>
      <c r="C16" s="236">
        <v>200</v>
      </c>
      <c r="D16" s="236"/>
      <c r="E16" s="236"/>
      <c r="F16" s="236"/>
      <c r="G16" s="236"/>
      <c r="H16" s="236"/>
      <c r="I16" s="236"/>
      <c r="J16" s="236"/>
      <c r="K16" s="236"/>
      <c r="L16" s="236"/>
    </row>
    <row r="17" spans="1:12" ht="30.75" customHeight="1">
      <c r="A17" s="30" t="s">
        <v>243</v>
      </c>
      <c r="B17" s="310" t="s">
        <v>40</v>
      </c>
      <c r="C17" s="310">
        <f>+E17/D17</f>
        <v>746</v>
      </c>
      <c r="D17" s="29">
        <v>1000000</v>
      </c>
      <c r="E17" s="29">
        <v>746000000</v>
      </c>
      <c r="F17" s="29">
        <v>160000000</v>
      </c>
      <c r="G17" s="29"/>
      <c r="H17" s="255"/>
      <c r="I17" s="29">
        <f>200000000+386000000</f>
        <v>586000000</v>
      </c>
      <c r="J17" s="29"/>
      <c r="K17" s="29"/>
      <c r="L17" s="29"/>
    </row>
    <row r="18" spans="1:12" ht="39.75" customHeight="1">
      <c r="A18" s="235" t="s">
        <v>43</v>
      </c>
      <c r="B18" s="237" t="s">
        <v>33</v>
      </c>
      <c r="C18" s="237">
        <v>30</v>
      </c>
      <c r="D18" s="236">
        <v>0</v>
      </c>
      <c r="E18" s="236">
        <v>0</v>
      </c>
      <c r="F18" s="236"/>
      <c r="G18" s="236"/>
      <c r="H18" s="236"/>
      <c r="I18" s="236"/>
      <c r="J18" s="236"/>
      <c r="K18" s="236"/>
      <c r="L18" s="236"/>
    </row>
    <row r="19" spans="1:12">
      <c r="A19" s="424" t="s">
        <v>25</v>
      </c>
      <c r="B19" s="424"/>
      <c r="C19" s="424"/>
      <c r="D19" s="424"/>
      <c r="E19" s="238">
        <f>SUM(E8:E18)</f>
        <v>6672762693.9799995</v>
      </c>
      <c r="F19" s="238">
        <f>SUM(F8:F18)</f>
        <v>2382571603.52</v>
      </c>
      <c r="G19" s="238">
        <f>SUM(G8:G18)</f>
        <v>2911777244.4000001</v>
      </c>
      <c r="H19" s="238">
        <f>SUM(H8:H18)</f>
        <v>0</v>
      </c>
      <c r="I19" s="238">
        <f>SUM(I8:I18)</f>
        <v>1123414326.0599999</v>
      </c>
      <c r="J19" s="238">
        <f>SUM(J8:J18)</f>
        <v>0</v>
      </c>
      <c r="K19" s="238">
        <f>SUM(K8:K18)</f>
        <v>254999520</v>
      </c>
      <c r="L19" s="238">
        <f>SUM(L8:L18)</f>
        <v>0</v>
      </c>
    </row>
    <row r="20" spans="1:12">
      <c r="A20" s="425" t="s">
        <v>26</v>
      </c>
      <c r="B20" s="425"/>
      <c r="C20" s="425"/>
      <c r="D20" s="425"/>
      <c r="E20" s="238">
        <f>+'[5]FUENTES Y USOS'!AR9</f>
        <v>6672762694</v>
      </c>
      <c r="F20" s="239">
        <f>+'[5]FUENTES Y USOS'!AK9</f>
        <v>2382571604</v>
      </c>
      <c r="G20" s="239">
        <f>+'[5]FUENTES Y USOS'!AL9</f>
        <v>2911777244</v>
      </c>
      <c r="H20" s="239">
        <f>+'[5]FUENTES Y USOS'!AM9</f>
        <v>0</v>
      </c>
      <c r="I20" s="239">
        <f>+'[5]FUENTES Y USOS'!AN9</f>
        <v>1123414326</v>
      </c>
      <c r="J20" s="239">
        <f>+'[5]FUENTES Y USOS'!AO9</f>
        <v>0</v>
      </c>
      <c r="K20" s="239">
        <f>+'[5]FUENTES Y USOS'!AP9</f>
        <v>254999520</v>
      </c>
      <c r="L20" s="239">
        <f>+'[5]FUENTES Y USOS'!AQ9</f>
        <v>0</v>
      </c>
    </row>
    <row r="21" spans="1:12">
      <c r="A21" s="424" t="s">
        <v>27</v>
      </c>
      <c r="B21" s="424"/>
      <c r="C21" s="424"/>
      <c r="D21" s="424"/>
      <c r="E21" s="240">
        <f>+E20-E19</f>
        <v>2.0000457763671875E-2</v>
      </c>
      <c r="F21" s="240">
        <f t="shared" ref="F21:L21" si="0">+F20-F19</f>
        <v>0.48000001907348633</v>
      </c>
      <c r="G21" s="240">
        <f t="shared" si="0"/>
        <v>-0.40000009536743164</v>
      </c>
      <c r="H21" s="240">
        <f t="shared" si="0"/>
        <v>0</v>
      </c>
      <c r="I21" s="240">
        <f t="shared" si="0"/>
        <v>-5.9999942779541016E-2</v>
      </c>
      <c r="J21" s="240">
        <f t="shared" si="0"/>
        <v>0</v>
      </c>
      <c r="K21" s="240">
        <f t="shared" si="0"/>
        <v>0</v>
      </c>
      <c r="L21" s="240">
        <f t="shared" si="0"/>
        <v>0</v>
      </c>
    </row>
    <row r="22" spans="1:12">
      <c r="A22" s="241"/>
      <c r="B22" s="242"/>
      <c r="C22" s="242"/>
      <c r="D22" s="243"/>
      <c r="E22" s="244"/>
      <c r="F22" s="244"/>
      <c r="G22" s="244"/>
      <c r="H22" s="243"/>
      <c r="I22" s="243"/>
      <c r="J22" s="243"/>
      <c r="K22" s="243"/>
      <c r="L22" s="243"/>
    </row>
    <row r="23" spans="1:12">
      <c r="A23" s="245"/>
      <c r="B23" s="242"/>
      <c r="C23" s="242"/>
      <c r="D23" s="243"/>
      <c r="E23" s="243"/>
      <c r="F23" s="244"/>
      <c r="G23" s="244"/>
      <c r="H23" s="243"/>
      <c r="I23" s="243"/>
      <c r="J23" s="243"/>
      <c r="K23" s="243"/>
      <c r="L23" s="243"/>
    </row>
    <row r="24" spans="1:12">
      <c r="H24" s="273"/>
      <c r="J24" s="369"/>
    </row>
    <row r="25" spans="1:12">
      <c r="C25" s="273"/>
      <c r="G25" s="312"/>
      <c r="H25" s="273"/>
    </row>
    <row r="27" spans="1:12">
      <c r="C27" s="261"/>
    </row>
    <row r="28" spans="1:12">
      <c r="C28" s="273"/>
    </row>
    <row r="30" spans="1:12">
      <c r="C30" s="369"/>
    </row>
  </sheetData>
  <mergeCells count="13">
    <mergeCell ref="L1:L2"/>
    <mergeCell ref="A5:L5"/>
    <mergeCell ref="A6:A7"/>
    <mergeCell ref="B6:B7"/>
    <mergeCell ref="C6:C7"/>
    <mergeCell ref="D6:D7"/>
    <mergeCell ref="E6:E7"/>
    <mergeCell ref="F6:L6"/>
    <mergeCell ref="B1:K4"/>
    <mergeCell ref="A19:D19"/>
    <mergeCell ref="A20:D20"/>
    <mergeCell ref="A21:D21"/>
    <mergeCell ref="A1:A4"/>
  </mergeCells>
  <pageMargins left="0.47244094488188981" right="0.31496062992125984" top="0.74803149606299213" bottom="0.74803149606299213" header="0.31496062992125984" footer="0.31496062992125984"/>
  <pageSetup scale="50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59"/>
  <sheetViews>
    <sheetView workbookViewId="0">
      <selection activeCell="E66" sqref="E66"/>
    </sheetView>
  </sheetViews>
  <sheetFormatPr baseColWidth="10" defaultRowHeight="12.75"/>
  <cols>
    <col min="1" max="1" width="36.28515625" style="74" customWidth="1"/>
    <col min="2" max="2" width="19.28515625" style="74" customWidth="1"/>
    <col min="3" max="3" width="16" style="74" customWidth="1"/>
    <col min="4" max="4" width="25.140625" style="74" customWidth="1"/>
    <col min="5" max="5" width="20.140625" style="74" bestFit="1" customWidth="1"/>
    <col min="6" max="6" width="18.140625" style="74" customWidth="1"/>
    <col min="7" max="7" width="15.85546875" style="74" customWidth="1"/>
    <col min="8" max="8" width="16.5703125" style="74" bestFit="1" customWidth="1"/>
    <col min="9" max="10" width="13.85546875" style="74" bestFit="1" customWidth="1"/>
    <col min="11" max="11" width="13.85546875" style="74" customWidth="1"/>
    <col min="12" max="13" width="14.42578125" style="74" customWidth="1"/>
    <col min="14" max="16384" width="11.42578125" style="74"/>
  </cols>
  <sheetData>
    <row r="1" spans="1:13" ht="15" customHeight="1">
      <c r="A1" s="432"/>
      <c r="B1" s="434" t="s">
        <v>233</v>
      </c>
      <c r="C1" s="434"/>
      <c r="D1" s="434"/>
      <c r="E1" s="434"/>
      <c r="F1" s="434"/>
      <c r="G1" s="434"/>
      <c r="H1" s="434"/>
      <c r="I1" s="434"/>
      <c r="J1" s="434"/>
      <c r="K1" s="434"/>
      <c r="L1" s="435"/>
      <c r="M1" s="423" t="s">
        <v>234</v>
      </c>
    </row>
    <row r="2" spans="1:13" ht="12.75" customHeight="1">
      <c r="A2" s="432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5"/>
      <c r="M2" s="423"/>
    </row>
    <row r="3" spans="1:13" ht="12.75" customHeight="1">
      <c r="A3" s="432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5"/>
      <c r="M3" s="12" t="s">
        <v>235</v>
      </c>
    </row>
    <row r="4" spans="1:13" ht="12.75" customHeight="1">
      <c r="A4" s="433"/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7"/>
      <c r="M4" s="331" t="s">
        <v>236</v>
      </c>
    </row>
    <row r="5" spans="1:13">
      <c r="A5" s="438" t="s">
        <v>88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285"/>
    </row>
    <row r="6" spans="1:13" ht="15" customHeight="1">
      <c r="A6" s="439" t="s">
        <v>31</v>
      </c>
      <c r="B6" s="439" t="s">
        <v>2</v>
      </c>
      <c r="C6" s="440" t="s">
        <v>3</v>
      </c>
      <c r="D6" s="440" t="s">
        <v>4</v>
      </c>
      <c r="E6" s="440" t="s">
        <v>5</v>
      </c>
      <c r="F6" s="440" t="s">
        <v>6</v>
      </c>
      <c r="G6" s="440"/>
      <c r="H6" s="440"/>
      <c r="I6" s="440"/>
      <c r="J6" s="440"/>
      <c r="K6" s="440"/>
      <c r="L6" s="440"/>
      <c r="M6" s="75"/>
    </row>
    <row r="7" spans="1:13" ht="25.5">
      <c r="A7" s="439"/>
      <c r="B7" s="439"/>
      <c r="C7" s="440"/>
      <c r="D7" s="440"/>
      <c r="E7" s="440"/>
      <c r="F7" s="75" t="s">
        <v>7</v>
      </c>
      <c r="G7" s="75" t="s">
        <v>8</v>
      </c>
      <c r="H7" s="75" t="s">
        <v>9</v>
      </c>
      <c r="I7" s="75" t="s">
        <v>10</v>
      </c>
      <c r="J7" s="75" t="s">
        <v>11</v>
      </c>
      <c r="K7" s="75" t="s">
        <v>228</v>
      </c>
      <c r="L7" s="75" t="s">
        <v>242</v>
      </c>
      <c r="M7" s="332" t="s">
        <v>113</v>
      </c>
    </row>
    <row r="8" spans="1:13" ht="38.25">
      <c r="A8" s="76" t="s">
        <v>89</v>
      </c>
      <c r="B8" s="77" t="s">
        <v>90</v>
      </c>
      <c r="C8" s="77">
        <v>1</v>
      </c>
      <c r="D8" s="306">
        <f>+E8</f>
        <v>921640830</v>
      </c>
      <c r="E8" s="307">
        <v>921640830</v>
      </c>
      <c r="F8" s="78"/>
      <c r="G8" s="79"/>
      <c r="H8" s="79">
        <f>+E8</f>
        <v>921640830</v>
      </c>
      <c r="I8" s="79"/>
      <c r="J8" s="79"/>
      <c r="K8" s="79"/>
      <c r="L8" s="79"/>
      <c r="M8" s="79"/>
    </row>
    <row r="9" spans="1:13" ht="25.5">
      <c r="A9" s="80" t="s">
        <v>91</v>
      </c>
      <c r="B9" s="77" t="s">
        <v>92</v>
      </c>
      <c r="C9" s="77">
        <v>1</v>
      </c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3" s="360" customFormat="1" ht="30.75" customHeight="1">
      <c r="A10" s="335" t="s">
        <v>248</v>
      </c>
      <c r="B10" s="522" t="s">
        <v>77</v>
      </c>
      <c r="C10" s="522">
        <v>1</v>
      </c>
      <c r="D10" s="81">
        <v>115205104</v>
      </c>
      <c r="E10" s="81">
        <f>+D10</f>
        <v>115205104</v>
      </c>
      <c r="F10" s="78"/>
      <c r="G10" s="79"/>
      <c r="H10" s="79">
        <f>+E10</f>
        <v>115205104</v>
      </c>
      <c r="I10" s="359"/>
      <c r="J10" s="359"/>
      <c r="K10" s="359"/>
      <c r="L10" s="359"/>
      <c r="M10" s="359"/>
    </row>
    <row r="11" spans="1:13">
      <c r="A11" s="413" t="s">
        <v>25</v>
      </c>
      <c r="B11" s="413"/>
      <c r="C11" s="413"/>
      <c r="D11" s="413"/>
      <c r="E11" s="82">
        <f>SUM(E8:E10)</f>
        <v>1036845934</v>
      </c>
      <c r="F11" s="82">
        <f t="shared" ref="F11:H11" si="0">SUM(F8:F10)</f>
        <v>0</v>
      </c>
      <c r="G11" s="82">
        <f t="shared" si="0"/>
        <v>0</v>
      </c>
      <c r="H11" s="82">
        <f t="shared" si="0"/>
        <v>1036845934</v>
      </c>
      <c r="I11" s="82">
        <f t="shared" ref="I11:L11" si="1">SUM(I8:I9)</f>
        <v>0</v>
      </c>
      <c r="J11" s="82">
        <f t="shared" si="1"/>
        <v>0</v>
      </c>
      <c r="K11" s="82">
        <f t="shared" si="1"/>
        <v>0</v>
      </c>
      <c r="L11" s="82">
        <f t="shared" si="1"/>
        <v>0</v>
      </c>
      <c r="M11" s="82">
        <f>SUM(M8:M9)</f>
        <v>0</v>
      </c>
    </row>
    <row r="12" spans="1:13">
      <c r="A12" s="421" t="s">
        <v>26</v>
      </c>
      <c r="B12" s="421"/>
      <c r="C12" s="421"/>
      <c r="D12" s="421"/>
      <c r="E12" s="82">
        <f>+'FUENTES Y USOS'!I10</f>
        <v>1036845934.2</v>
      </c>
      <c r="F12" s="82">
        <f>+'FUENTES Y USOS'!C10</f>
        <v>0</v>
      </c>
      <c r="G12" s="82">
        <f>+'FUENTES Y USOS'!D10</f>
        <v>0</v>
      </c>
      <c r="H12" s="82">
        <f>+'FUENTES Y USOS'!E10</f>
        <v>1036845934.2</v>
      </c>
      <c r="I12" s="82">
        <f>+'FUENTES Y USOS'!F10</f>
        <v>0</v>
      </c>
      <c r="J12" s="82">
        <f>+'FUENTES Y USOS'!G10</f>
        <v>0</v>
      </c>
      <c r="K12" s="82">
        <f>+'FUENTES Y USOS'!H10</f>
        <v>0</v>
      </c>
      <c r="L12" s="82"/>
      <c r="M12" s="82"/>
    </row>
    <row r="13" spans="1:13">
      <c r="A13" s="413" t="s">
        <v>27</v>
      </c>
      <c r="B13" s="413"/>
      <c r="C13" s="413"/>
      <c r="D13" s="413"/>
      <c r="E13" s="83">
        <f>+E12-E11</f>
        <v>0.20000004768371582</v>
      </c>
      <c r="F13" s="83">
        <f t="shared" ref="F13:M13" si="2">+F12-F11</f>
        <v>0</v>
      </c>
      <c r="G13" s="83">
        <f t="shared" si="2"/>
        <v>0</v>
      </c>
      <c r="H13" s="83">
        <f t="shared" si="2"/>
        <v>0.20000004768371582</v>
      </c>
      <c r="I13" s="83">
        <f t="shared" si="2"/>
        <v>0</v>
      </c>
      <c r="J13" s="83">
        <f t="shared" si="2"/>
        <v>0</v>
      </c>
      <c r="K13" s="83">
        <f t="shared" si="2"/>
        <v>0</v>
      </c>
      <c r="L13" s="83">
        <f t="shared" si="2"/>
        <v>0</v>
      </c>
      <c r="M13" s="83">
        <f t="shared" si="2"/>
        <v>0</v>
      </c>
    </row>
    <row r="14" spans="1:13">
      <c r="J14" s="84"/>
      <c r="K14" s="84"/>
    </row>
    <row r="15" spans="1:13">
      <c r="I15" s="85"/>
    </row>
    <row r="16" spans="1:13">
      <c r="A16" s="23"/>
      <c r="B16" s="1" t="s">
        <v>28</v>
      </c>
      <c r="C16" s="1"/>
      <c r="D16" s="1"/>
      <c r="F16" s="361"/>
      <c r="H16" s="167"/>
      <c r="I16" s="84"/>
    </row>
    <row r="17" spans="1:8">
      <c r="A17" s="24"/>
      <c r="B17" s="1" t="s">
        <v>29</v>
      </c>
      <c r="C17" s="1"/>
      <c r="D17" s="1"/>
    </row>
    <row r="18" spans="1:8">
      <c r="H18" s="167"/>
    </row>
    <row r="19" spans="1:8" ht="15" hidden="1" customHeight="1" thickBot="1">
      <c r="A19" s="443" t="s">
        <v>93</v>
      </c>
      <c r="B19" s="444"/>
      <c r="C19" s="444"/>
      <c r="D19" s="444"/>
      <c r="E19" s="445"/>
    </row>
    <row r="20" spans="1:8" ht="39" hidden="1" thickBot="1">
      <c r="A20" s="86" t="s">
        <v>24</v>
      </c>
      <c r="B20" s="87" t="s">
        <v>94</v>
      </c>
      <c r="C20" s="87" t="s">
        <v>95</v>
      </c>
      <c r="D20" s="88" t="s">
        <v>96</v>
      </c>
      <c r="E20" s="89" t="s">
        <v>97</v>
      </c>
    </row>
    <row r="21" spans="1:8" hidden="1">
      <c r="A21" s="446" t="s">
        <v>98</v>
      </c>
      <c r="B21" s="90" t="s">
        <v>99</v>
      </c>
      <c r="C21" s="91">
        <v>2045111512</v>
      </c>
      <c r="D21" s="447">
        <v>5000000000</v>
      </c>
      <c r="E21" s="92"/>
      <c r="F21" s="74" t="s">
        <v>100</v>
      </c>
    </row>
    <row r="22" spans="1:8" hidden="1">
      <c r="A22" s="441"/>
      <c r="B22" s="93" t="s">
        <v>101</v>
      </c>
      <c r="C22" s="94">
        <v>12097718325</v>
      </c>
      <c r="D22" s="442"/>
      <c r="E22" s="95"/>
    </row>
    <row r="23" spans="1:8" hidden="1">
      <c r="A23" s="441" t="s">
        <v>102</v>
      </c>
      <c r="B23" s="93" t="s">
        <v>103</v>
      </c>
      <c r="C23" s="94"/>
      <c r="D23" s="442">
        <v>400000000</v>
      </c>
      <c r="E23" s="96"/>
    </row>
    <row r="24" spans="1:8" hidden="1">
      <c r="A24" s="441"/>
      <c r="B24" s="93" t="s">
        <v>101</v>
      </c>
      <c r="C24" s="94"/>
      <c r="D24" s="442"/>
      <c r="E24" s="96"/>
    </row>
    <row r="25" spans="1:8" hidden="1">
      <c r="A25" s="333" t="s">
        <v>104</v>
      </c>
      <c r="B25" s="93" t="s">
        <v>101</v>
      </c>
      <c r="C25" s="94"/>
      <c r="D25" s="94">
        <v>400000000</v>
      </c>
      <c r="E25" s="96"/>
      <c r="F25" s="74" t="s">
        <v>105</v>
      </c>
    </row>
    <row r="26" spans="1:8" hidden="1">
      <c r="A26" s="333" t="s">
        <v>106</v>
      </c>
      <c r="B26" s="93" t="s">
        <v>103</v>
      </c>
      <c r="C26" s="94"/>
      <c r="D26" s="94">
        <v>200000000</v>
      </c>
      <c r="E26" s="96"/>
    </row>
    <row r="27" spans="1:8" hidden="1">
      <c r="A27" s="333" t="s">
        <v>107</v>
      </c>
      <c r="B27" s="93" t="s">
        <v>103</v>
      </c>
      <c r="C27" s="94"/>
      <c r="D27" s="94">
        <v>300000000</v>
      </c>
      <c r="E27" s="96"/>
    </row>
    <row r="28" spans="1:8" hidden="1">
      <c r="A28" s="333" t="s">
        <v>108</v>
      </c>
      <c r="B28" s="93" t="s">
        <v>101</v>
      </c>
      <c r="C28" s="94"/>
      <c r="D28" s="94">
        <v>10000000000</v>
      </c>
      <c r="E28" s="96"/>
    </row>
    <row r="29" spans="1:8" ht="13.5" hidden="1" thickBot="1">
      <c r="A29" s="97" t="s">
        <v>109</v>
      </c>
      <c r="B29" s="98" t="s">
        <v>110</v>
      </c>
      <c r="C29" s="99"/>
      <c r="D29" s="99">
        <v>866446535</v>
      </c>
      <c r="E29" s="100"/>
    </row>
    <row r="30" spans="1:8" hidden="1"/>
    <row r="31" spans="1:8" hidden="1"/>
    <row r="32" spans="1:8" ht="13.5" hidden="1" thickBot="1">
      <c r="A32" s="101" t="s">
        <v>111</v>
      </c>
      <c r="B32" s="102">
        <v>8653614951.3199997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t="254.25" hidden="1"/>
  </sheetData>
  <mergeCells count="18">
    <mergeCell ref="A23:A24"/>
    <mergeCell ref="D23:D24"/>
    <mergeCell ref="A11:D11"/>
    <mergeCell ref="A12:D12"/>
    <mergeCell ref="A13:D13"/>
    <mergeCell ref="A19:E19"/>
    <mergeCell ref="A21:A22"/>
    <mergeCell ref="D21:D22"/>
    <mergeCell ref="A1:A4"/>
    <mergeCell ref="B1:L4"/>
    <mergeCell ref="M1:M2"/>
    <mergeCell ref="A5:L5"/>
    <mergeCell ref="A6:A7"/>
    <mergeCell ref="B6:B7"/>
    <mergeCell ref="C6:C7"/>
    <mergeCell ref="D6:D7"/>
    <mergeCell ref="E6:E7"/>
    <mergeCell ref="F6:L6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VU26"/>
  <sheetViews>
    <sheetView zoomScaleNormal="100" zoomScaleSheetLayoutView="80" workbookViewId="0">
      <pane xSplit="1" ySplit="7" topLeftCell="B11" activePane="bottomRight" state="frozen"/>
      <selection activeCell="A26" sqref="A26:D26"/>
      <selection pane="topRight" activeCell="A26" sqref="A26:D26"/>
      <selection pane="bottomLeft" activeCell="A26" sqref="A26:D26"/>
      <selection pane="bottomRight" activeCell="N7" sqref="N7"/>
    </sheetView>
  </sheetViews>
  <sheetFormatPr baseColWidth="10" defaultRowHeight="12.75"/>
  <cols>
    <col min="1" max="1" width="52.85546875" style="37" customWidth="1"/>
    <col min="2" max="2" width="14.28515625" style="374" customWidth="1"/>
    <col min="3" max="3" width="15.28515625" style="374" customWidth="1"/>
    <col min="4" max="4" width="13.5703125" style="271" customWidth="1"/>
    <col min="5" max="5" width="17.140625" style="271" bestFit="1" customWidth="1"/>
    <col min="6" max="6" width="13.5703125" style="269" bestFit="1" customWidth="1"/>
    <col min="7" max="7" width="14.42578125" style="269" customWidth="1"/>
    <col min="8" max="8" width="15" style="269" customWidth="1"/>
    <col min="9" max="11" width="11.42578125" style="269"/>
    <col min="12" max="12" width="18.140625" style="269" customWidth="1"/>
    <col min="13" max="13" width="15.7109375" style="37" customWidth="1"/>
    <col min="14" max="253" width="11.42578125" style="37"/>
    <col min="254" max="254" width="52.85546875" style="37" customWidth="1"/>
    <col min="255" max="255" width="14.28515625" style="37" customWidth="1"/>
    <col min="256" max="256" width="15.28515625" style="37" customWidth="1"/>
    <col min="257" max="257" width="13.5703125" style="37" customWidth="1"/>
    <col min="258" max="258" width="17.140625" style="37" bestFit="1" customWidth="1"/>
    <col min="259" max="259" width="13.5703125" style="37" bestFit="1" customWidth="1"/>
    <col min="260" max="260" width="14.42578125" style="37" customWidth="1"/>
    <col min="261" max="261" width="15" style="37" customWidth="1"/>
    <col min="262" max="265" width="11.42578125" style="37"/>
    <col min="266" max="266" width="16.28515625" style="37" customWidth="1"/>
    <col min="267" max="267" width="14.7109375" style="37" customWidth="1"/>
    <col min="268" max="268" width="20.85546875" style="37" customWidth="1"/>
    <col min="269" max="269" width="15.7109375" style="37" customWidth="1"/>
    <col min="270" max="509" width="11.42578125" style="37"/>
    <col min="510" max="510" width="52.85546875" style="37" customWidth="1"/>
    <col min="511" max="511" width="14.28515625" style="37" customWidth="1"/>
    <col min="512" max="512" width="15.28515625" style="37" customWidth="1"/>
    <col min="513" max="513" width="13.5703125" style="37" customWidth="1"/>
    <col min="514" max="514" width="17.140625" style="37" bestFit="1" customWidth="1"/>
    <col min="515" max="515" width="13.5703125" style="37" bestFit="1" customWidth="1"/>
    <col min="516" max="516" width="14.42578125" style="37" customWidth="1"/>
    <col min="517" max="517" width="15" style="37" customWidth="1"/>
    <col min="518" max="521" width="11.42578125" style="37"/>
    <col min="522" max="522" width="16.28515625" style="37" customWidth="1"/>
    <col min="523" max="523" width="14.7109375" style="37" customWidth="1"/>
    <col min="524" max="524" width="20.85546875" style="37" customWidth="1"/>
    <col min="525" max="525" width="15.7109375" style="37" customWidth="1"/>
    <col min="526" max="765" width="11.42578125" style="37"/>
    <col min="766" max="766" width="52.85546875" style="37" customWidth="1"/>
    <col min="767" max="767" width="14.28515625" style="37" customWidth="1"/>
    <col min="768" max="768" width="15.28515625" style="37" customWidth="1"/>
    <col min="769" max="769" width="13.5703125" style="37" customWidth="1"/>
    <col min="770" max="770" width="17.140625" style="37" bestFit="1" customWidth="1"/>
    <col min="771" max="771" width="13.5703125" style="37" bestFit="1" customWidth="1"/>
    <col min="772" max="772" width="14.42578125" style="37" customWidth="1"/>
    <col min="773" max="773" width="15" style="37" customWidth="1"/>
    <col min="774" max="777" width="11.42578125" style="37"/>
    <col min="778" max="778" width="16.28515625" style="37" customWidth="1"/>
    <col min="779" max="779" width="14.7109375" style="37" customWidth="1"/>
    <col min="780" max="780" width="20.85546875" style="37" customWidth="1"/>
    <col min="781" max="781" width="15.7109375" style="37" customWidth="1"/>
    <col min="782" max="1021" width="11.42578125" style="37"/>
    <col min="1022" max="1022" width="52.85546875" style="37" customWidth="1"/>
    <col min="1023" max="1023" width="14.28515625" style="37" customWidth="1"/>
    <col min="1024" max="1024" width="15.28515625" style="37" customWidth="1"/>
    <col min="1025" max="1025" width="13.5703125" style="37" customWidth="1"/>
    <col min="1026" max="1026" width="17.140625" style="37" bestFit="1" customWidth="1"/>
    <col min="1027" max="1027" width="13.5703125" style="37" bestFit="1" customWidth="1"/>
    <col min="1028" max="1028" width="14.42578125" style="37" customWidth="1"/>
    <col min="1029" max="1029" width="15" style="37" customWidth="1"/>
    <col min="1030" max="1033" width="11.42578125" style="37"/>
    <col min="1034" max="1034" width="16.28515625" style="37" customWidth="1"/>
    <col min="1035" max="1035" width="14.7109375" style="37" customWidth="1"/>
    <col min="1036" max="1036" width="20.85546875" style="37" customWidth="1"/>
    <col min="1037" max="1037" width="15.7109375" style="37" customWidth="1"/>
    <col min="1038" max="1277" width="11.42578125" style="37"/>
    <col min="1278" max="1278" width="52.85546875" style="37" customWidth="1"/>
    <col min="1279" max="1279" width="14.28515625" style="37" customWidth="1"/>
    <col min="1280" max="1280" width="15.28515625" style="37" customWidth="1"/>
    <col min="1281" max="1281" width="13.5703125" style="37" customWidth="1"/>
    <col min="1282" max="1282" width="17.140625" style="37" bestFit="1" customWidth="1"/>
    <col min="1283" max="1283" width="13.5703125" style="37" bestFit="1" customWidth="1"/>
    <col min="1284" max="1284" width="14.42578125" style="37" customWidth="1"/>
    <col min="1285" max="1285" width="15" style="37" customWidth="1"/>
    <col min="1286" max="1289" width="11.42578125" style="37"/>
    <col min="1290" max="1290" width="16.28515625" style="37" customWidth="1"/>
    <col min="1291" max="1291" width="14.7109375" style="37" customWidth="1"/>
    <col min="1292" max="1292" width="20.85546875" style="37" customWidth="1"/>
    <col min="1293" max="1293" width="15.7109375" style="37" customWidth="1"/>
    <col min="1294" max="1533" width="11.42578125" style="37"/>
    <col min="1534" max="1534" width="52.85546875" style="37" customWidth="1"/>
    <col min="1535" max="1535" width="14.28515625" style="37" customWidth="1"/>
    <col min="1536" max="1536" width="15.28515625" style="37" customWidth="1"/>
    <col min="1537" max="1537" width="13.5703125" style="37" customWidth="1"/>
    <col min="1538" max="1538" width="17.140625" style="37" bestFit="1" customWidth="1"/>
    <col min="1539" max="1539" width="13.5703125" style="37" bestFit="1" customWidth="1"/>
    <col min="1540" max="1540" width="14.42578125" style="37" customWidth="1"/>
    <col min="1541" max="1541" width="15" style="37" customWidth="1"/>
    <col min="1542" max="1545" width="11.42578125" style="37"/>
    <col min="1546" max="1546" width="16.28515625" style="37" customWidth="1"/>
    <col min="1547" max="1547" width="14.7109375" style="37" customWidth="1"/>
    <col min="1548" max="1548" width="20.85546875" style="37" customWidth="1"/>
    <col min="1549" max="1549" width="15.7109375" style="37" customWidth="1"/>
    <col min="1550" max="1789" width="11.42578125" style="37"/>
    <col min="1790" max="1790" width="52.85546875" style="37" customWidth="1"/>
    <col min="1791" max="1791" width="14.28515625" style="37" customWidth="1"/>
    <col min="1792" max="1792" width="15.28515625" style="37" customWidth="1"/>
    <col min="1793" max="1793" width="13.5703125" style="37" customWidth="1"/>
    <col min="1794" max="1794" width="17.140625" style="37" bestFit="1" customWidth="1"/>
    <col min="1795" max="1795" width="13.5703125" style="37" bestFit="1" customWidth="1"/>
    <col min="1796" max="1796" width="14.42578125" style="37" customWidth="1"/>
    <col min="1797" max="1797" width="15" style="37" customWidth="1"/>
    <col min="1798" max="1801" width="11.42578125" style="37"/>
    <col min="1802" max="1802" width="16.28515625" style="37" customWidth="1"/>
    <col min="1803" max="1803" width="14.7109375" style="37" customWidth="1"/>
    <col min="1804" max="1804" width="20.85546875" style="37" customWidth="1"/>
    <col min="1805" max="1805" width="15.7109375" style="37" customWidth="1"/>
    <col min="1806" max="2045" width="11.42578125" style="37"/>
    <col min="2046" max="2046" width="52.85546875" style="37" customWidth="1"/>
    <col min="2047" max="2047" width="14.28515625" style="37" customWidth="1"/>
    <col min="2048" max="2048" width="15.28515625" style="37" customWidth="1"/>
    <col min="2049" max="2049" width="13.5703125" style="37" customWidth="1"/>
    <col min="2050" max="2050" width="17.140625" style="37" bestFit="1" customWidth="1"/>
    <col min="2051" max="2051" width="13.5703125" style="37" bestFit="1" customWidth="1"/>
    <col min="2052" max="2052" width="14.42578125" style="37" customWidth="1"/>
    <col min="2053" max="2053" width="15" style="37" customWidth="1"/>
    <col min="2054" max="2057" width="11.42578125" style="37"/>
    <col min="2058" max="2058" width="16.28515625" style="37" customWidth="1"/>
    <col min="2059" max="2059" width="14.7109375" style="37" customWidth="1"/>
    <col min="2060" max="2060" width="20.85546875" style="37" customWidth="1"/>
    <col min="2061" max="2061" width="15.7109375" style="37" customWidth="1"/>
    <col min="2062" max="2301" width="11.42578125" style="37"/>
    <col min="2302" max="2302" width="52.85546875" style="37" customWidth="1"/>
    <col min="2303" max="2303" width="14.28515625" style="37" customWidth="1"/>
    <col min="2304" max="2304" width="15.28515625" style="37" customWidth="1"/>
    <col min="2305" max="2305" width="13.5703125" style="37" customWidth="1"/>
    <col min="2306" max="2306" width="17.140625" style="37" bestFit="1" customWidth="1"/>
    <col min="2307" max="2307" width="13.5703125" style="37" bestFit="1" customWidth="1"/>
    <col min="2308" max="2308" width="14.42578125" style="37" customWidth="1"/>
    <col min="2309" max="2309" width="15" style="37" customWidth="1"/>
    <col min="2310" max="2313" width="11.42578125" style="37"/>
    <col min="2314" max="2314" width="16.28515625" style="37" customWidth="1"/>
    <col min="2315" max="2315" width="14.7109375" style="37" customWidth="1"/>
    <col min="2316" max="2316" width="20.85546875" style="37" customWidth="1"/>
    <col min="2317" max="2317" width="15.7109375" style="37" customWidth="1"/>
    <col min="2318" max="2557" width="11.42578125" style="37"/>
    <col min="2558" max="2558" width="52.85546875" style="37" customWidth="1"/>
    <col min="2559" max="2559" width="14.28515625" style="37" customWidth="1"/>
    <col min="2560" max="2560" width="15.28515625" style="37" customWidth="1"/>
    <col min="2561" max="2561" width="13.5703125" style="37" customWidth="1"/>
    <col min="2562" max="2562" width="17.140625" style="37" bestFit="1" customWidth="1"/>
    <col min="2563" max="2563" width="13.5703125" style="37" bestFit="1" customWidth="1"/>
    <col min="2564" max="2564" width="14.42578125" style="37" customWidth="1"/>
    <col min="2565" max="2565" width="15" style="37" customWidth="1"/>
    <col min="2566" max="2569" width="11.42578125" style="37"/>
    <col min="2570" max="2570" width="16.28515625" style="37" customWidth="1"/>
    <col min="2571" max="2571" width="14.7109375" style="37" customWidth="1"/>
    <col min="2572" max="2572" width="20.85546875" style="37" customWidth="1"/>
    <col min="2573" max="2573" width="15.7109375" style="37" customWidth="1"/>
    <col min="2574" max="2813" width="11.42578125" style="37"/>
    <col min="2814" max="2814" width="52.85546875" style="37" customWidth="1"/>
    <col min="2815" max="2815" width="14.28515625" style="37" customWidth="1"/>
    <col min="2816" max="2816" width="15.28515625" style="37" customWidth="1"/>
    <col min="2817" max="2817" width="13.5703125" style="37" customWidth="1"/>
    <col min="2818" max="2818" width="17.140625" style="37" bestFit="1" customWidth="1"/>
    <col min="2819" max="2819" width="13.5703125" style="37" bestFit="1" customWidth="1"/>
    <col min="2820" max="2820" width="14.42578125" style="37" customWidth="1"/>
    <col min="2821" max="2821" width="15" style="37" customWidth="1"/>
    <col min="2822" max="2825" width="11.42578125" style="37"/>
    <col min="2826" max="2826" width="16.28515625" style="37" customWidth="1"/>
    <col min="2827" max="2827" width="14.7109375" style="37" customWidth="1"/>
    <col min="2828" max="2828" width="20.85546875" style="37" customWidth="1"/>
    <col min="2829" max="2829" width="15.7109375" style="37" customWidth="1"/>
    <col min="2830" max="3069" width="11.42578125" style="37"/>
    <col min="3070" max="3070" width="52.85546875" style="37" customWidth="1"/>
    <col min="3071" max="3071" width="14.28515625" style="37" customWidth="1"/>
    <col min="3072" max="3072" width="15.28515625" style="37" customWidth="1"/>
    <col min="3073" max="3073" width="13.5703125" style="37" customWidth="1"/>
    <col min="3074" max="3074" width="17.140625" style="37" bestFit="1" customWidth="1"/>
    <col min="3075" max="3075" width="13.5703125" style="37" bestFit="1" customWidth="1"/>
    <col min="3076" max="3076" width="14.42578125" style="37" customWidth="1"/>
    <col min="3077" max="3077" width="15" style="37" customWidth="1"/>
    <col min="3078" max="3081" width="11.42578125" style="37"/>
    <col min="3082" max="3082" width="16.28515625" style="37" customWidth="1"/>
    <col min="3083" max="3083" width="14.7109375" style="37" customWidth="1"/>
    <col min="3084" max="3084" width="20.85546875" style="37" customWidth="1"/>
    <col min="3085" max="3085" width="15.7109375" style="37" customWidth="1"/>
    <col min="3086" max="3325" width="11.42578125" style="37"/>
    <col min="3326" max="3326" width="52.85546875" style="37" customWidth="1"/>
    <col min="3327" max="3327" width="14.28515625" style="37" customWidth="1"/>
    <col min="3328" max="3328" width="15.28515625" style="37" customWidth="1"/>
    <col min="3329" max="3329" width="13.5703125" style="37" customWidth="1"/>
    <col min="3330" max="3330" width="17.140625" style="37" bestFit="1" customWidth="1"/>
    <col min="3331" max="3331" width="13.5703125" style="37" bestFit="1" customWidth="1"/>
    <col min="3332" max="3332" width="14.42578125" style="37" customWidth="1"/>
    <col min="3333" max="3333" width="15" style="37" customWidth="1"/>
    <col min="3334" max="3337" width="11.42578125" style="37"/>
    <col min="3338" max="3338" width="16.28515625" style="37" customWidth="1"/>
    <col min="3339" max="3339" width="14.7109375" style="37" customWidth="1"/>
    <col min="3340" max="3340" width="20.85546875" style="37" customWidth="1"/>
    <col min="3341" max="3341" width="15.7109375" style="37" customWidth="1"/>
    <col min="3342" max="3581" width="11.42578125" style="37"/>
    <col min="3582" max="3582" width="52.85546875" style="37" customWidth="1"/>
    <col min="3583" max="3583" width="14.28515625" style="37" customWidth="1"/>
    <col min="3584" max="3584" width="15.28515625" style="37" customWidth="1"/>
    <col min="3585" max="3585" width="13.5703125" style="37" customWidth="1"/>
    <col min="3586" max="3586" width="17.140625" style="37" bestFit="1" customWidth="1"/>
    <col min="3587" max="3587" width="13.5703125" style="37" bestFit="1" customWidth="1"/>
    <col min="3588" max="3588" width="14.42578125" style="37" customWidth="1"/>
    <col min="3589" max="3589" width="15" style="37" customWidth="1"/>
    <col min="3590" max="3593" width="11.42578125" style="37"/>
    <col min="3594" max="3594" width="16.28515625" style="37" customWidth="1"/>
    <col min="3595" max="3595" width="14.7109375" style="37" customWidth="1"/>
    <col min="3596" max="3596" width="20.85546875" style="37" customWidth="1"/>
    <col min="3597" max="3597" width="15.7109375" style="37" customWidth="1"/>
    <col min="3598" max="3837" width="11.42578125" style="37"/>
    <col min="3838" max="3838" width="52.85546875" style="37" customWidth="1"/>
    <col min="3839" max="3839" width="14.28515625" style="37" customWidth="1"/>
    <col min="3840" max="3840" width="15.28515625" style="37" customWidth="1"/>
    <col min="3841" max="3841" width="13.5703125" style="37" customWidth="1"/>
    <col min="3842" max="3842" width="17.140625" style="37" bestFit="1" customWidth="1"/>
    <col min="3843" max="3843" width="13.5703125" style="37" bestFit="1" customWidth="1"/>
    <col min="3844" max="3844" width="14.42578125" style="37" customWidth="1"/>
    <col min="3845" max="3845" width="15" style="37" customWidth="1"/>
    <col min="3846" max="3849" width="11.42578125" style="37"/>
    <col min="3850" max="3850" width="16.28515625" style="37" customWidth="1"/>
    <col min="3851" max="3851" width="14.7109375" style="37" customWidth="1"/>
    <col min="3852" max="3852" width="20.85546875" style="37" customWidth="1"/>
    <col min="3853" max="3853" width="15.7109375" style="37" customWidth="1"/>
    <col min="3854" max="4093" width="11.42578125" style="37"/>
    <col min="4094" max="4094" width="52.85546875" style="37" customWidth="1"/>
    <col min="4095" max="4095" width="14.28515625" style="37" customWidth="1"/>
    <col min="4096" max="4096" width="15.28515625" style="37" customWidth="1"/>
    <col min="4097" max="4097" width="13.5703125" style="37" customWidth="1"/>
    <col min="4098" max="4098" width="17.140625" style="37" bestFit="1" customWidth="1"/>
    <col min="4099" max="4099" width="13.5703125" style="37" bestFit="1" customWidth="1"/>
    <col min="4100" max="4100" width="14.42578125" style="37" customWidth="1"/>
    <col min="4101" max="4101" width="15" style="37" customWidth="1"/>
    <col min="4102" max="4105" width="11.42578125" style="37"/>
    <col min="4106" max="4106" width="16.28515625" style="37" customWidth="1"/>
    <col min="4107" max="4107" width="14.7109375" style="37" customWidth="1"/>
    <col min="4108" max="4108" width="20.85546875" style="37" customWidth="1"/>
    <col min="4109" max="4109" width="15.7109375" style="37" customWidth="1"/>
    <col min="4110" max="4349" width="11.42578125" style="37"/>
    <col min="4350" max="4350" width="52.85546875" style="37" customWidth="1"/>
    <col min="4351" max="4351" width="14.28515625" style="37" customWidth="1"/>
    <col min="4352" max="4352" width="15.28515625" style="37" customWidth="1"/>
    <col min="4353" max="4353" width="13.5703125" style="37" customWidth="1"/>
    <col min="4354" max="4354" width="17.140625" style="37" bestFit="1" customWidth="1"/>
    <col min="4355" max="4355" width="13.5703125" style="37" bestFit="1" customWidth="1"/>
    <col min="4356" max="4356" width="14.42578125" style="37" customWidth="1"/>
    <col min="4357" max="4357" width="15" style="37" customWidth="1"/>
    <col min="4358" max="4361" width="11.42578125" style="37"/>
    <col min="4362" max="4362" width="16.28515625" style="37" customWidth="1"/>
    <col min="4363" max="4363" width="14.7109375" style="37" customWidth="1"/>
    <col min="4364" max="4364" width="20.85546875" style="37" customWidth="1"/>
    <col min="4365" max="4365" width="15.7109375" style="37" customWidth="1"/>
    <col min="4366" max="4605" width="11.42578125" style="37"/>
    <col min="4606" max="4606" width="52.85546875" style="37" customWidth="1"/>
    <col min="4607" max="4607" width="14.28515625" style="37" customWidth="1"/>
    <col min="4608" max="4608" width="15.28515625" style="37" customWidth="1"/>
    <col min="4609" max="4609" width="13.5703125" style="37" customWidth="1"/>
    <col min="4610" max="4610" width="17.140625" style="37" bestFit="1" customWidth="1"/>
    <col min="4611" max="4611" width="13.5703125" style="37" bestFit="1" customWidth="1"/>
    <col min="4612" max="4612" width="14.42578125" style="37" customWidth="1"/>
    <col min="4613" max="4613" width="15" style="37" customWidth="1"/>
    <col min="4614" max="4617" width="11.42578125" style="37"/>
    <col min="4618" max="4618" width="16.28515625" style="37" customWidth="1"/>
    <col min="4619" max="4619" width="14.7109375" style="37" customWidth="1"/>
    <col min="4620" max="4620" width="20.85546875" style="37" customWidth="1"/>
    <col min="4621" max="4621" width="15.7109375" style="37" customWidth="1"/>
    <col min="4622" max="4861" width="11.42578125" style="37"/>
    <col min="4862" max="4862" width="52.85546875" style="37" customWidth="1"/>
    <col min="4863" max="4863" width="14.28515625" style="37" customWidth="1"/>
    <col min="4864" max="4864" width="15.28515625" style="37" customWidth="1"/>
    <col min="4865" max="4865" width="13.5703125" style="37" customWidth="1"/>
    <col min="4866" max="4866" width="17.140625" style="37" bestFit="1" customWidth="1"/>
    <col min="4867" max="4867" width="13.5703125" style="37" bestFit="1" customWidth="1"/>
    <col min="4868" max="4868" width="14.42578125" style="37" customWidth="1"/>
    <col min="4869" max="4869" width="15" style="37" customWidth="1"/>
    <col min="4870" max="4873" width="11.42578125" style="37"/>
    <col min="4874" max="4874" width="16.28515625" style="37" customWidth="1"/>
    <col min="4875" max="4875" width="14.7109375" style="37" customWidth="1"/>
    <col min="4876" max="4876" width="20.85546875" style="37" customWidth="1"/>
    <col min="4877" max="4877" width="15.7109375" style="37" customWidth="1"/>
    <col min="4878" max="5117" width="11.42578125" style="37"/>
    <col min="5118" max="5118" width="52.85546875" style="37" customWidth="1"/>
    <col min="5119" max="5119" width="14.28515625" style="37" customWidth="1"/>
    <col min="5120" max="5120" width="15.28515625" style="37" customWidth="1"/>
    <col min="5121" max="5121" width="13.5703125" style="37" customWidth="1"/>
    <col min="5122" max="5122" width="17.140625" style="37" bestFit="1" customWidth="1"/>
    <col min="5123" max="5123" width="13.5703125" style="37" bestFit="1" customWidth="1"/>
    <col min="5124" max="5124" width="14.42578125" style="37" customWidth="1"/>
    <col min="5125" max="5125" width="15" style="37" customWidth="1"/>
    <col min="5126" max="5129" width="11.42578125" style="37"/>
    <col min="5130" max="5130" width="16.28515625" style="37" customWidth="1"/>
    <col min="5131" max="5131" width="14.7109375" style="37" customWidth="1"/>
    <col min="5132" max="5132" width="20.85546875" style="37" customWidth="1"/>
    <col min="5133" max="5133" width="15.7109375" style="37" customWidth="1"/>
    <col min="5134" max="5373" width="11.42578125" style="37"/>
    <col min="5374" max="5374" width="52.85546875" style="37" customWidth="1"/>
    <col min="5375" max="5375" width="14.28515625" style="37" customWidth="1"/>
    <col min="5376" max="5376" width="15.28515625" style="37" customWidth="1"/>
    <col min="5377" max="5377" width="13.5703125" style="37" customWidth="1"/>
    <col min="5378" max="5378" width="17.140625" style="37" bestFit="1" customWidth="1"/>
    <col min="5379" max="5379" width="13.5703125" style="37" bestFit="1" customWidth="1"/>
    <col min="5380" max="5380" width="14.42578125" style="37" customWidth="1"/>
    <col min="5381" max="5381" width="15" style="37" customWidth="1"/>
    <col min="5382" max="5385" width="11.42578125" style="37"/>
    <col min="5386" max="5386" width="16.28515625" style="37" customWidth="1"/>
    <col min="5387" max="5387" width="14.7109375" style="37" customWidth="1"/>
    <col min="5388" max="5388" width="20.85546875" style="37" customWidth="1"/>
    <col min="5389" max="5389" width="15.7109375" style="37" customWidth="1"/>
    <col min="5390" max="5629" width="11.42578125" style="37"/>
    <col min="5630" max="5630" width="52.85546875" style="37" customWidth="1"/>
    <col min="5631" max="5631" width="14.28515625" style="37" customWidth="1"/>
    <col min="5632" max="5632" width="15.28515625" style="37" customWidth="1"/>
    <col min="5633" max="5633" width="13.5703125" style="37" customWidth="1"/>
    <col min="5634" max="5634" width="17.140625" style="37" bestFit="1" customWidth="1"/>
    <col min="5635" max="5635" width="13.5703125" style="37" bestFit="1" customWidth="1"/>
    <col min="5636" max="5636" width="14.42578125" style="37" customWidth="1"/>
    <col min="5637" max="5637" width="15" style="37" customWidth="1"/>
    <col min="5638" max="5641" width="11.42578125" style="37"/>
    <col min="5642" max="5642" width="16.28515625" style="37" customWidth="1"/>
    <col min="5643" max="5643" width="14.7109375" style="37" customWidth="1"/>
    <col min="5644" max="5644" width="20.85546875" style="37" customWidth="1"/>
    <col min="5645" max="5645" width="15.7109375" style="37" customWidth="1"/>
    <col min="5646" max="5885" width="11.42578125" style="37"/>
    <col min="5886" max="5886" width="52.85546875" style="37" customWidth="1"/>
    <col min="5887" max="5887" width="14.28515625" style="37" customWidth="1"/>
    <col min="5888" max="5888" width="15.28515625" style="37" customWidth="1"/>
    <col min="5889" max="5889" width="13.5703125" style="37" customWidth="1"/>
    <col min="5890" max="5890" width="17.140625" style="37" bestFit="1" customWidth="1"/>
    <col min="5891" max="5891" width="13.5703125" style="37" bestFit="1" customWidth="1"/>
    <col min="5892" max="5892" width="14.42578125" style="37" customWidth="1"/>
    <col min="5893" max="5893" width="15" style="37" customWidth="1"/>
    <col min="5894" max="5897" width="11.42578125" style="37"/>
    <col min="5898" max="5898" width="16.28515625" style="37" customWidth="1"/>
    <col min="5899" max="5899" width="14.7109375" style="37" customWidth="1"/>
    <col min="5900" max="5900" width="20.85546875" style="37" customWidth="1"/>
    <col min="5901" max="5901" width="15.7109375" style="37" customWidth="1"/>
    <col min="5902" max="6141" width="11.42578125" style="37"/>
    <col min="6142" max="6142" width="52.85546875" style="37" customWidth="1"/>
    <col min="6143" max="6143" width="14.28515625" style="37" customWidth="1"/>
    <col min="6144" max="6144" width="15.28515625" style="37" customWidth="1"/>
    <col min="6145" max="6145" width="13.5703125" style="37" customWidth="1"/>
    <col min="6146" max="6146" width="17.140625" style="37" bestFit="1" customWidth="1"/>
    <col min="6147" max="6147" width="13.5703125" style="37" bestFit="1" customWidth="1"/>
    <col min="6148" max="6148" width="14.42578125" style="37" customWidth="1"/>
    <col min="6149" max="6149" width="15" style="37" customWidth="1"/>
    <col min="6150" max="6153" width="11.42578125" style="37"/>
    <col min="6154" max="6154" width="16.28515625" style="37" customWidth="1"/>
    <col min="6155" max="6155" width="14.7109375" style="37" customWidth="1"/>
    <col min="6156" max="6156" width="20.85546875" style="37" customWidth="1"/>
    <col min="6157" max="6157" width="15.7109375" style="37" customWidth="1"/>
    <col min="6158" max="6397" width="11.42578125" style="37"/>
    <col min="6398" max="6398" width="52.85546875" style="37" customWidth="1"/>
    <col min="6399" max="6399" width="14.28515625" style="37" customWidth="1"/>
    <col min="6400" max="6400" width="15.28515625" style="37" customWidth="1"/>
    <col min="6401" max="6401" width="13.5703125" style="37" customWidth="1"/>
    <col min="6402" max="6402" width="17.140625" style="37" bestFit="1" customWidth="1"/>
    <col min="6403" max="6403" width="13.5703125" style="37" bestFit="1" customWidth="1"/>
    <col min="6404" max="6404" width="14.42578125" style="37" customWidth="1"/>
    <col min="6405" max="6405" width="15" style="37" customWidth="1"/>
    <col min="6406" max="6409" width="11.42578125" style="37"/>
    <col min="6410" max="6410" width="16.28515625" style="37" customWidth="1"/>
    <col min="6411" max="6411" width="14.7109375" style="37" customWidth="1"/>
    <col min="6412" max="6412" width="20.85546875" style="37" customWidth="1"/>
    <col min="6413" max="6413" width="15.7109375" style="37" customWidth="1"/>
    <col min="6414" max="6653" width="11.42578125" style="37"/>
    <col min="6654" max="6654" width="52.85546875" style="37" customWidth="1"/>
    <col min="6655" max="6655" width="14.28515625" style="37" customWidth="1"/>
    <col min="6656" max="6656" width="15.28515625" style="37" customWidth="1"/>
    <col min="6657" max="6657" width="13.5703125" style="37" customWidth="1"/>
    <col min="6658" max="6658" width="17.140625" style="37" bestFit="1" customWidth="1"/>
    <col min="6659" max="6659" width="13.5703125" style="37" bestFit="1" customWidth="1"/>
    <col min="6660" max="6660" width="14.42578125" style="37" customWidth="1"/>
    <col min="6661" max="6661" width="15" style="37" customWidth="1"/>
    <col min="6662" max="6665" width="11.42578125" style="37"/>
    <col min="6666" max="6666" width="16.28515625" style="37" customWidth="1"/>
    <col min="6667" max="6667" width="14.7109375" style="37" customWidth="1"/>
    <col min="6668" max="6668" width="20.85546875" style="37" customWidth="1"/>
    <col min="6669" max="6669" width="15.7109375" style="37" customWidth="1"/>
    <col min="6670" max="6909" width="11.42578125" style="37"/>
    <col min="6910" max="6910" width="52.85546875" style="37" customWidth="1"/>
    <col min="6911" max="6911" width="14.28515625" style="37" customWidth="1"/>
    <col min="6912" max="6912" width="15.28515625" style="37" customWidth="1"/>
    <col min="6913" max="6913" width="13.5703125" style="37" customWidth="1"/>
    <col min="6914" max="6914" width="17.140625" style="37" bestFit="1" customWidth="1"/>
    <col min="6915" max="6915" width="13.5703125" style="37" bestFit="1" customWidth="1"/>
    <col min="6916" max="6916" width="14.42578125" style="37" customWidth="1"/>
    <col min="6917" max="6917" width="15" style="37" customWidth="1"/>
    <col min="6918" max="6921" width="11.42578125" style="37"/>
    <col min="6922" max="6922" width="16.28515625" style="37" customWidth="1"/>
    <col min="6923" max="6923" width="14.7109375" style="37" customWidth="1"/>
    <col min="6924" max="6924" width="20.85546875" style="37" customWidth="1"/>
    <col min="6925" max="6925" width="15.7109375" style="37" customWidth="1"/>
    <col min="6926" max="7165" width="11.42578125" style="37"/>
    <col min="7166" max="7166" width="52.85546875" style="37" customWidth="1"/>
    <col min="7167" max="7167" width="14.28515625" style="37" customWidth="1"/>
    <col min="7168" max="7168" width="15.28515625" style="37" customWidth="1"/>
    <col min="7169" max="7169" width="13.5703125" style="37" customWidth="1"/>
    <col min="7170" max="7170" width="17.140625" style="37" bestFit="1" customWidth="1"/>
    <col min="7171" max="7171" width="13.5703125" style="37" bestFit="1" customWidth="1"/>
    <col min="7172" max="7172" width="14.42578125" style="37" customWidth="1"/>
    <col min="7173" max="7173" width="15" style="37" customWidth="1"/>
    <col min="7174" max="7177" width="11.42578125" style="37"/>
    <col min="7178" max="7178" width="16.28515625" style="37" customWidth="1"/>
    <col min="7179" max="7179" width="14.7109375" style="37" customWidth="1"/>
    <col min="7180" max="7180" width="20.85546875" style="37" customWidth="1"/>
    <col min="7181" max="7181" width="15.7109375" style="37" customWidth="1"/>
    <col min="7182" max="7421" width="11.42578125" style="37"/>
    <col min="7422" max="7422" width="52.85546875" style="37" customWidth="1"/>
    <col min="7423" max="7423" width="14.28515625" style="37" customWidth="1"/>
    <col min="7424" max="7424" width="15.28515625" style="37" customWidth="1"/>
    <col min="7425" max="7425" width="13.5703125" style="37" customWidth="1"/>
    <col min="7426" max="7426" width="17.140625" style="37" bestFit="1" customWidth="1"/>
    <col min="7427" max="7427" width="13.5703125" style="37" bestFit="1" customWidth="1"/>
    <col min="7428" max="7428" width="14.42578125" style="37" customWidth="1"/>
    <col min="7429" max="7429" width="15" style="37" customWidth="1"/>
    <col min="7430" max="7433" width="11.42578125" style="37"/>
    <col min="7434" max="7434" width="16.28515625" style="37" customWidth="1"/>
    <col min="7435" max="7435" width="14.7109375" style="37" customWidth="1"/>
    <col min="7436" max="7436" width="20.85546875" style="37" customWidth="1"/>
    <col min="7437" max="7437" width="15.7109375" style="37" customWidth="1"/>
    <col min="7438" max="7677" width="11.42578125" style="37"/>
    <col min="7678" max="7678" width="52.85546875" style="37" customWidth="1"/>
    <col min="7679" max="7679" width="14.28515625" style="37" customWidth="1"/>
    <col min="7680" max="7680" width="15.28515625" style="37" customWidth="1"/>
    <col min="7681" max="7681" width="13.5703125" style="37" customWidth="1"/>
    <col min="7682" max="7682" width="17.140625" style="37" bestFit="1" customWidth="1"/>
    <col min="7683" max="7683" width="13.5703125" style="37" bestFit="1" customWidth="1"/>
    <col min="7684" max="7684" width="14.42578125" style="37" customWidth="1"/>
    <col min="7685" max="7685" width="15" style="37" customWidth="1"/>
    <col min="7686" max="7689" width="11.42578125" style="37"/>
    <col min="7690" max="7690" width="16.28515625" style="37" customWidth="1"/>
    <col min="7691" max="7691" width="14.7109375" style="37" customWidth="1"/>
    <col min="7692" max="7692" width="20.85546875" style="37" customWidth="1"/>
    <col min="7693" max="7693" width="15.7109375" style="37" customWidth="1"/>
    <col min="7694" max="7933" width="11.42578125" style="37"/>
    <col min="7934" max="7934" width="52.85546875" style="37" customWidth="1"/>
    <col min="7935" max="7935" width="14.28515625" style="37" customWidth="1"/>
    <col min="7936" max="7936" width="15.28515625" style="37" customWidth="1"/>
    <col min="7937" max="7937" width="13.5703125" style="37" customWidth="1"/>
    <col min="7938" max="7938" width="17.140625" style="37" bestFit="1" customWidth="1"/>
    <col min="7939" max="7939" width="13.5703125" style="37" bestFit="1" customWidth="1"/>
    <col min="7940" max="7940" width="14.42578125" style="37" customWidth="1"/>
    <col min="7941" max="7941" width="15" style="37" customWidth="1"/>
    <col min="7942" max="7945" width="11.42578125" style="37"/>
    <col min="7946" max="7946" width="16.28515625" style="37" customWidth="1"/>
    <col min="7947" max="7947" width="14.7109375" style="37" customWidth="1"/>
    <col min="7948" max="7948" width="20.85546875" style="37" customWidth="1"/>
    <col min="7949" max="7949" width="15.7109375" style="37" customWidth="1"/>
    <col min="7950" max="8189" width="11.42578125" style="37"/>
    <col min="8190" max="8190" width="52.85546875" style="37" customWidth="1"/>
    <col min="8191" max="8191" width="14.28515625" style="37" customWidth="1"/>
    <col min="8192" max="8192" width="15.28515625" style="37" customWidth="1"/>
    <col min="8193" max="8193" width="13.5703125" style="37" customWidth="1"/>
    <col min="8194" max="8194" width="17.140625" style="37" bestFit="1" customWidth="1"/>
    <col min="8195" max="8195" width="13.5703125" style="37" bestFit="1" customWidth="1"/>
    <col min="8196" max="8196" width="14.42578125" style="37" customWidth="1"/>
    <col min="8197" max="8197" width="15" style="37" customWidth="1"/>
    <col min="8198" max="8201" width="11.42578125" style="37"/>
    <col min="8202" max="8202" width="16.28515625" style="37" customWidth="1"/>
    <col min="8203" max="8203" width="14.7109375" style="37" customWidth="1"/>
    <col min="8204" max="8204" width="20.85546875" style="37" customWidth="1"/>
    <col min="8205" max="8205" width="15.7109375" style="37" customWidth="1"/>
    <col min="8206" max="8445" width="11.42578125" style="37"/>
    <col min="8446" max="8446" width="52.85546875" style="37" customWidth="1"/>
    <col min="8447" max="8447" width="14.28515625" style="37" customWidth="1"/>
    <col min="8448" max="8448" width="15.28515625" style="37" customWidth="1"/>
    <col min="8449" max="8449" width="13.5703125" style="37" customWidth="1"/>
    <col min="8450" max="8450" width="17.140625" style="37" bestFit="1" customWidth="1"/>
    <col min="8451" max="8451" width="13.5703125" style="37" bestFit="1" customWidth="1"/>
    <col min="8452" max="8452" width="14.42578125" style="37" customWidth="1"/>
    <col min="8453" max="8453" width="15" style="37" customWidth="1"/>
    <col min="8454" max="8457" width="11.42578125" style="37"/>
    <col min="8458" max="8458" width="16.28515625" style="37" customWidth="1"/>
    <col min="8459" max="8459" width="14.7109375" style="37" customWidth="1"/>
    <col min="8460" max="8460" width="20.85546875" style="37" customWidth="1"/>
    <col min="8461" max="8461" width="15.7109375" style="37" customWidth="1"/>
    <col min="8462" max="8701" width="11.42578125" style="37"/>
    <col min="8702" max="8702" width="52.85546875" style="37" customWidth="1"/>
    <col min="8703" max="8703" width="14.28515625" style="37" customWidth="1"/>
    <col min="8704" max="8704" width="15.28515625" style="37" customWidth="1"/>
    <col min="8705" max="8705" width="13.5703125" style="37" customWidth="1"/>
    <col min="8706" max="8706" width="17.140625" style="37" bestFit="1" customWidth="1"/>
    <col min="8707" max="8707" width="13.5703125" style="37" bestFit="1" customWidth="1"/>
    <col min="8708" max="8708" width="14.42578125" style="37" customWidth="1"/>
    <col min="8709" max="8709" width="15" style="37" customWidth="1"/>
    <col min="8710" max="8713" width="11.42578125" style="37"/>
    <col min="8714" max="8714" width="16.28515625" style="37" customWidth="1"/>
    <col min="8715" max="8715" width="14.7109375" style="37" customWidth="1"/>
    <col min="8716" max="8716" width="20.85546875" style="37" customWidth="1"/>
    <col min="8717" max="8717" width="15.7109375" style="37" customWidth="1"/>
    <col min="8718" max="8957" width="11.42578125" style="37"/>
    <col min="8958" max="8958" width="52.85546875" style="37" customWidth="1"/>
    <col min="8959" max="8959" width="14.28515625" style="37" customWidth="1"/>
    <col min="8960" max="8960" width="15.28515625" style="37" customWidth="1"/>
    <col min="8961" max="8961" width="13.5703125" style="37" customWidth="1"/>
    <col min="8962" max="8962" width="17.140625" style="37" bestFit="1" customWidth="1"/>
    <col min="8963" max="8963" width="13.5703125" style="37" bestFit="1" customWidth="1"/>
    <col min="8964" max="8964" width="14.42578125" style="37" customWidth="1"/>
    <col min="8965" max="8965" width="15" style="37" customWidth="1"/>
    <col min="8966" max="8969" width="11.42578125" style="37"/>
    <col min="8970" max="8970" width="16.28515625" style="37" customWidth="1"/>
    <col min="8971" max="8971" width="14.7109375" style="37" customWidth="1"/>
    <col min="8972" max="8972" width="20.85546875" style="37" customWidth="1"/>
    <col min="8973" max="8973" width="15.7109375" style="37" customWidth="1"/>
    <col min="8974" max="9213" width="11.42578125" style="37"/>
    <col min="9214" max="9214" width="52.85546875" style="37" customWidth="1"/>
    <col min="9215" max="9215" width="14.28515625" style="37" customWidth="1"/>
    <col min="9216" max="9216" width="15.28515625" style="37" customWidth="1"/>
    <col min="9217" max="9217" width="13.5703125" style="37" customWidth="1"/>
    <col min="9218" max="9218" width="17.140625" style="37" bestFit="1" customWidth="1"/>
    <col min="9219" max="9219" width="13.5703125" style="37" bestFit="1" customWidth="1"/>
    <col min="9220" max="9220" width="14.42578125" style="37" customWidth="1"/>
    <col min="9221" max="9221" width="15" style="37" customWidth="1"/>
    <col min="9222" max="9225" width="11.42578125" style="37"/>
    <col min="9226" max="9226" width="16.28515625" style="37" customWidth="1"/>
    <col min="9227" max="9227" width="14.7109375" style="37" customWidth="1"/>
    <col min="9228" max="9228" width="20.85546875" style="37" customWidth="1"/>
    <col min="9229" max="9229" width="15.7109375" style="37" customWidth="1"/>
    <col min="9230" max="9469" width="11.42578125" style="37"/>
    <col min="9470" max="9470" width="52.85546875" style="37" customWidth="1"/>
    <col min="9471" max="9471" width="14.28515625" style="37" customWidth="1"/>
    <col min="9472" max="9472" width="15.28515625" style="37" customWidth="1"/>
    <col min="9473" max="9473" width="13.5703125" style="37" customWidth="1"/>
    <col min="9474" max="9474" width="17.140625" style="37" bestFit="1" customWidth="1"/>
    <col min="9475" max="9475" width="13.5703125" style="37" bestFit="1" customWidth="1"/>
    <col min="9476" max="9476" width="14.42578125" style="37" customWidth="1"/>
    <col min="9477" max="9477" width="15" style="37" customWidth="1"/>
    <col min="9478" max="9481" width="11.42578125" style="37"/>
    <col min="9482" max="9482" width="16.28515625" style="37" customWidth="1"/>
    <col min="9483" max="9483" width="14.7109375" style="37" customWidth="1"/>
    <col min="9484" max="9484" width="20.85546875" style="37" customWidth="1"/>
    <col min="9485" max="9485" width="15.7109375" style="37" customWidth="1"/>
    <col min="9486" max="9725" width="11.42578125" style="37"/>
    <col min="9726" max="9726" width="52.85546875" style="37" customWidth="1"/>
    <col min="9727" max="9727" width="14.28515625" style="37" customWidth="1"/>
    <col min="9728" max="9728" width="15.28515625" style="37" customWidth="1"/>
    <col min="9729" max="9729" width="13.5703125" style="37" customWidth="1"/>
    <col min="9730" max="9730" width="17.140625" style="37" bestFit="1" customWidth="1"/>
    <col min="9731" max="9731" width="13.5703125" style="37" bestFit="1" customWidth="1"/>
    <col min="9732" max="9732" width="14.42578125" style="37" customWidth="1"/>
    <col min="9733" max="9733" width="15" style="37" customWidth="1"/>
    <col min="9734" max="9737" width="11.42578125" style="37"/>
    <col min="9738" max="9738" width="16.28515625" style="37" customWidth="1"/>
    <col min="9739" max="9739" width="14.7109375" style="37" customWidth="1"/>
    <col min="9740" max="9740" width="20.85546875" style="37" customWidth="1"/>
    <col min="9741" max="9741" width="15.7109375" style="37" customWidth="1"/>
    <col min="9742" max="9981" width="11.42578125" style="37"/>
    <col min="9982" max="9982" width="52.85546875" style="37" customWidth="1"/>
    <col min="9983" max="9983" width="14.28515625" style="37" customWidth="1"/>
    <col min="9984" max="9984" width="15.28515625" style="37" customWidth="1"/>
    <col min="9985" max="9985" width="13.5703125" style="37" customWidth="1"/>
    <col min="9986" max="9986" width="17.140625" style="37" bestFit="1" customWidth="1"/>
    <col min="9987" max="9987" width="13.5703125" style="37" bestFit="1" customWidth="1"/>
    <col min="9988" max="9988" width="14.42578125" style="37" customWidth="1"/>
    <col min="9989" max="9989" width="15" style="37" customWidth="1"/>
    <col min="9990" max="9993" width="11.42578125" style="37"/>
    <col min="9994" max="9994" width="16.28515625" style="37" customWidth="1"/>
    <col min="9995" max="9995" width="14.7109375" style="37" customWidth="1"/>
    <col min="9996" max="9996" width="20.85546875" style="37" customWidth="1"/>
    <col min="9997" max="9997" width="15.7109375" style="37" customWidth="1"/>
    <col min="9998" max="10237" width="11.42578125" style="37"/>
    <col min="10238" max="10238" width="52.85546875" style="37" customWidth="1"/>
    <col min="10239" max="10239" width="14.28515625" style="37" customWidth="1"/>
    <col min="10240" max="10240" width="15.28515625" style="37" customWidth="1"/>
    <col min="10241" max="10241" width="13.5703125" style="37" customWidth="1"/>
    <col min="10242" max="10242" width="17.140625" style="37" bestFit="1" customWidth="1"/>
    <col min="10243" max="10243" width="13.5703125" style="37" bestFit="1" customWidth="1"/>
    <col min="10244" max="10244" width="14.42578125" style="37" customWidth="1"/>
    <col min="10245" max="10245" width="15" style="37" customWidth="1"/>
    <col min="10246" max="10249" width="11.42578125" style="37"/>
    <col min="10250" max="10250" width="16.28515625" style="37" customWidth="1"/>
    <col min="10251" max="10251" width="14.7109375" style="37" customWidth="1"/>
    <col min="10252" max="10252" width="20.85546875" style="37" customWidth="1"/>
    <col min="10253" max="10253" width="15.7109375" style="37" customWidth="1"/>
    <col min="10254" max="10493" width="11.42578125" style="37"/>
    <col min="10494" max="10494" width="52.85546875" style="37" customWidth="1"/>
    <col min="10495" max="10495" width="14.28515625" style="37" customWidth="1"/>
    <col min="10496" max="10496" width="15.28515625" style="37" customWidth="1"/>
    <col min="10497" max="10497" width="13.5703125" style="37" customWidth="1"/>
    <col min="10498" max="10498" width="17.140625" style="37" bestFit="1" customWidth="1"/>
    <col min="10499" max="10499" width="13.5703125" style="37" bestFit="1" customWidth="1"/>
    <col min="10500" max="10500" width="14.42578125" style="37" customWidth="1"/>
    <col min="10501" max="10501" width="15" style="37" customWidth="1"/>
    <col min="10502" max="10505" width="11.42578125" style="37"/>
    <col min="10506" max="10506" width="16.28515625" style="37" customWidth="1"/>
    <col min="10507" max="10507" width="14.7109375" style="37" customWidth="1"/>
    <col min="10508" max="10508" width="20.85546875" style="37" customWidth="1"/>
    <col min="10509" max="10509" width="15.7109375" style="37" customWidth="1"/>
    <col min="10510" max="10749" width="11.42578125" style="37"/>
    <col min="10750" max="10750" width="52.85546875" style="37" customWidth="1"/>
    <col min="10751" max="10751" width="14.28515625" style="37" customWidth="1"/>
    <col min="10752" max="10752" width="15.28515625" style="37" customWidth="1"/>
    <col min="10753" max="10753" width="13.5703125" style="37" customWidth="1"/>
    <col min="10754" max="10754" width="17.140625" style="37" bestFit="1" customWidth="1"/>
    <col min="10755" max="10755" width="13.5703125" style="37" bestFit="1" customWidth="1"/>
    <col min="10756" max="10756" width="14.42578125" style="37" customWidth="1"/>
    <col min="10757" max="10757" width="15" style="37" customWidth="1"/>
    <col min="10758" max="10761" width="11.42578125" style="37"/>
    <col min="10762" max="10762" width="16.28515625" style="37" customWidth="1"/>
    <col min="10763" max="10763" width="14.7109375" style="37" customWidth="1"/>
    <col min="10764" max="10764" width="20.85546875" style="37" customWidth="1"/>
    <col min="10765" max="10765" width="15.7109375" style="37" customWidth="1"/>
    <col min="10766" max="11005" width="11.42578125" style="37"/>
    <col min="11006" max="11006" width="52.85546875" style="37" customWidth="1"/>
    <col min="11007" max="11007" width="14.28515625" style="37" customWidth="1"/>
    <col min="11008" max="11008" width="15.28515625" style="37" customWidth="1"/>
    <col min="11009" max="11009" width="13.5703125" style="37" customWidth="1"/>
    <col min="11010" max="11010" width="17.140625" style="37" bestFit="1" customWidth="1"/>
    <col min="11011" max="11011" width="13.5703125" style="37" bestFit="1" customWidth="1"/>
    <col min="11012" max="11012" width="14.42578125" style="37" customWidth="1"/>
    <col min="11013" max="11013" width="15" style="37" customWidth="1"/>
    <col min="11014" max="11017" width="11.42578125" style="37"/>
    <col min="11018" max="11018" width="16.28515625" style="37" customWidth="1"/>
    <col min="11019" max="11019" width="14.7109375" style="37" customWidth="1"/>
    <col min="11020" max="11020" width="20.85546875" style="37" customWidth="1"/>
    <col min="11021" max="11021" width="15.7109375" style="37" customWidth="1"/>
    <col min="11022" max="11261" width="11.42578125" style="37"/>
    <col min="11262" max="11262" width="52.85546875" style="37" customWidth="1"/>
    <col min="11263" max="11263" width="14.28515625" style="37" customWidth="1"/>
    <col min="11264" max="11264" width="15.28515625" style="37" customWidth="1"/>
    <col min="11265" max="11265" width="13.5703125" style="37" customWidth="1"/>
    <col min="11266" max="11266" width="17.140625" style="37" bestFit="1" customWidth="1"/>
    <col min="11267" max="11267" width="13.5703125" style="37" bestFit="1" customWidth="1"/>
    <col min="11268" max="11268" width="14.42578125" style="37" customWidth="1"/>
    <col min="11269" max="11269" width="15" style="37" customWidth="1"/>
    <col min="11270" max="11273" width="11.42578125" style="37"/>
    <col min="11274" max="11274" width="16.28515625" style="37" customWidth="1"/>
    <col min="11275" max="11275" width="14.7109375" style="37" customWidth="1"/>
    <col min="11276" max="11276" width="20.85546875" style="37" customWidth="1"/>
    <col min="11277" max="11277" width="15.7109375" style="37" customWidth="1"/>
    <col min="11278" max="11517" width="11.42578125" style="37"/>
    <col min="11518" max="11518" width="52.85546875" style="37" customWidth="1"/>
    <col min="11519" max="11519" width="14.28515625" style="37" customWidth="1"/>
    <col min="11520" max="11520" width="15.28515625" style="37" customWidth="1"/>
    <col min="11521" max="11521" width="13.5703125" style="37" customWidth="1"/>
    <col min="11522" max="11522" width="17.140625" style="37" bestFit="1" customWidth="1"/>
    <col min="11523" max="11523" width="13.5703125" style="37" bestFit="1" customWidth="1"/>
    <col min="11524" max="11524" width="14.42578125" style="37" customWidth="1"/>
    <col min="11525" max="11525" width="15" style="37" customWidth="1"/>
    <col min="11526" max="11529" width="11.42578125" style="37"/>
    <col min="11530" max="11530" width="16.28515625" style="37" customWidth="1"/>
    <col min="11531" max="11531" width="14.7109375" style="37" customWidth="1"/>
    <col min="11532" max="11532" width="20.85546875" style="37" customWidth="1"/>
    <col min="11533" max="11533" width="15.7109375" style="37" customWidth="1"/>
    <col min="11534" max="11773" width="11.42578125" style="37"/>
    <col min="11774" max="11774" width="52.85546875" style="37" customWidth="1"/>
    <col min="11775" max="11775" width="14.28515625" style="37" customWidth="1"/>
    <col min="11776" max="11776" width="15.28515625" style="37" customWidth="1"/>
    <col min="11777" max="11777" width="13.5703125" style="37" customWidth="1"/>
    <col min="11778" max="11778" width="17.140625" style="37" bestFit="1" customWidth="1"/>
    <col min="11779" max="11779" width="13.5703125" style="37" bestFit="1" customWidth="1"/>
    <col min="11780" max="11780" width="14.42578125" style="37" customWidth="1"/>
    <col min="11781" max="11781" width="15" style="37" customWidth="1"/>
    <col min="11782" max="11785" width="11.42578125" style="37"/>
    <col min="11786" max="11786" width="16.28515625" style="37" customWidth="1"/>
    <col min="11787" max="11787" width="14.7109375" style="37" customWidth="1"/>
    <col min="11788" max="11788" width="20.85546875" style="37" customWidth="1"/>
    <col min="11789" max="11789" width="15.7109375" style="37" customWidth="1"/>
    <col min="11790" max="12029" width="11.42578125" style="37"/>
    <col min="12030" max="12030" width="52.85546875" style="37" customWidth="1"/>
    <col min="12031" max="12031" width="14.28515625" style="37" customWidth="1"/>
    <col min="12032" max="12032" width="15.28515625" style="37" customWidth="1"/>
    <col min="12033" max="12033" width="13.5703125" style="37" customWidth="1"/>
    <col min="12034" max="12034" width="17.140625" style="37" bestFit="1" customWidth="1"/>
    <col min="12035" max="12035" width="13.5703125" style="37" bestFit="1" customWidth="1"/>
    <col min="12036" max="12036" width="14.42578125" style="37" customWidth="1"/>
    <col min="12037" max="12037" width="15" style="37" customWidth="1"/>
    <col min="12038" max="12041" width="11.42578125" style="37"/>
    <col min="12042" max="12042" width="16.28515625" style="37" customWidth="1"/>
    <col min="12043" max="12043" width="14.7109375" style="37" customWidth="1"/>
    <col min="12044" max="12044" width="20.85546875" style="37" customWidth="1"/>
    <col min="12045" max="12045" width="15.7109375" style="37" customWidth="1"/>
    <col min="12046" max="12285" width="11.42578125" style="37"/>
    <col min="12286" max="12286" width="52.85546875" style="37" customWidth="1"/>
    <col min="12287" max="12287" width="14.28515625" style="37" customWidth="1"/>
    <col min="12288" max="12288" width="15.28515625" style="37" customWidth="1"/>
    <col min="12289" max="12289" width="13.5703125" style="37" customWidth="1"/>
    <col min="12290" max="12290" width="17.140625" style="37" bestFit="1" customWidth="1"/>
    <col min="12291" max="12291" width="13.5703125" style="37" bestFit="1" customWidth="1"/>
    <col min="12292" max="12292" width="14.42578125" style="37" customWidth="1"/>
    <col min="12293" max="12293" width="15" style="37" customWidth="1"/>
    <col min="12294" max="12297" width="11.42578125" style="37"/>
    <col min="12298" max="12298" width="16.28515625" style="37" customWidth="1"/>
    <col min="12299" max="12299" width="14.7109375" style="37" customWidth="1"/>
    <col min="12300" max="12300" width="20.85546875" style="37" customWidth="1"/>
    <col min="12301" max="12301" width="15.7109375" style="37" customWidth="1"/>
    <col min="12302" max="12541" width="11.42578125" style="37"/>
    <col min="12542" max="12542" width="52.85546875" style="37" customWidth="1"/>
    <col min="12543" max="12543" width="14.28515625" style="37" customWidth="1"/>
    <col min="12544" max="12544" width="15.28515625" style="37" customWidth="1"/>
    <col min="12545" max="12545" width="13.5703125" style="37" customWidth="1"/>
    <col min="12546" max="12546" width="17.140625" style="37" bestFit="1" customWidth="1"/>
    <col min="12547" max="12547" width="13.5703125" style="37" bestFit="1" customWidth="1"/>
    <col min="12548" max="12548" width="14.42578125" style="37" customWidth="1"/>
    <col min="12549" max="12549" width="15" style="37" customWidth="1"/>
    <col min="12550" max="12553" width="11.42578125" style="37"/>
    <col min="12554" max="12554" width="16.28515625" style="37" customWidth="1"/>
    <col min="12555" max="12555" width="14.7109375" style="37" customWidth="1"/>
    <col min="12556" max="12556" width="20.85546875" style="37" customWidth="1"/>
    <col min="12557" max="12557" width="15.7109375" style="37" customWidth="1"/>
    <col min="12558" max="12797" width="11.42578125" style="37"/>
    <col min="12798" max="12798" width="52.85546875" style="37" customWidth="1"/>
    <col min="12799" max="12799" width="14.28515625" style="37" customWidth="1"/>
    <col min="12800" max="12800" width="15.28515625" style="37" customWidth="1"/>
    <col min="12801" max="12801" width="13.5703125" style="37" customWidth="1"/>
    <col min="12802" max="12802" width="17.140625" style="37" bestFit="1" customWidth="1"/>
    <col min="12803" max="12803" width="13.5703125" style="37" bestFit="1" customWidth="1"/>
    <col min="12804" max="12804" width="14.42578125" style="37" customWidth="1"/>
    <col min="12805" max="12805" width="15" style="37" customWidth="1"/>
    <col min="12806" max="12809" width="11.42578125" style="37"/>
    <col min="12810" max="12810" width="16.28515625" style="37" customWidth="1"/>
    <col min="12811" max="12811" width="14.7109375" style="37" customWidth="1"/>
    <col min="12812" max="12812" width="20.85546875" style="37" customWidth="1"/>
    <col min="12813" max="12813" width="15.7109375" style="37" customWidth="1"/>
    <col min="12814" max="13053" width="11.42578125" style="37"/>
    <col min="13054" max="13054" width="52.85546875" style="37" customWidth="1"/>
    <col min="13055" max="13055" width="14.28515625" style="37" customWidth="1"/>
    <col min="13056" max="13056" width="15.28515625" style="37" customWidth="1"/>
    <col min="13057" max="13057" width="13.5703125" style="37" customWidth="1"/>
    <col min="13058" max="13058" width="17.140625" style="37" bestFit="1" customWidth="1"/>
    <col min="13059" max="13059" width="13.5703125" style="37" bestFit="1" customWidth="1"/>
    <col min="13060" max="13060" width="14.42578125" style="37" customWidth="1"/>
    <col min="13061" max="13061" width="15" style="37" customWidth="1"/>
    <col min="13062" max="13065" width="11.42578125" style="37"/>
    <col min="13066" max="13066" width="16.28515625" style="37" customWidth="1"/>
    <col min="13067" max="13067" width="14.7109375" style="37" customWidth="1"/>
    <col min="13068" max="13068" width="20.85546875" style="37" customWidth="1"/>
    <col min="13069" max="13069" width="15.7109375" style="37" customWidth="1"/>
    <col min="13070" max="13309" width="11.42578125" style="37"/>
    <col min="13310" max="13310" width="52.85546875" style="37" customWidth="1"/>
    <col min="13311" max="13311" width="14.28515625" style="37" customWidth="1"/>
    <col min="13312" max="13312" width="15.28515625" style="37" customWidth="1"/>
    <col min="13313" max="13313" width="13.5703125" style="37" customWidth="1"/>
    <col min="13314" max="13314" width="17.140625" style="37" bestFit="1" customWidth="1"/>
    <col min="13315" max="13315" width="13.5703125" style="37" bestFit="1" customWidth="1"/>
    <col min="13316" max="13316" width="14.42578125" style="37" customWidth="1"/>
    <col min="13317" max="13317" width="15" style="37" customWidth="1"/>
    <col min="13318" max="13321" width="11.42578125" style="37"/>
    <col min="13322" max="13322" width="16.28515625" style="37" customWidth="1"/>
    <col min="13323" max="13323" width="14.7109375" style="37" customWidth="1"/>
    <col min="13324" max="13324" width="20.85546875" style="37" customWidth="1"/>
    <col min="13325" max="13325" width="15.7109375" style="37" customWidth="1"/>
    <col min="13326" max="13565" width="11.42578125" style="37"/>
    <col min="13566" max="13566" width="52.85546875" style="37" customWidth="1"/>
    <col min="13567" max="13567" width="14.28515625" style="37" customWidth="1"/>
    <col min="13568" max="13568" width="15.28515625" style="37" customWidth="1"/>
    <col min="13569" max="13569" width="13.5703125" style="37" customWidth="1"/>
    <col min="13570" max="13570" width="17.140625" style="37" bestFit="1" customWidth="1"/>
    <col min="13571" max="13571" width="13.5703125" style="37" bestFit="1" customWidth="1"/>
    <col min="13572" max="13572" width="14.42578125" style="37" customWidth="1"/>
    <col min="13573" max="13573" width="15" style="37" customWidth="1"/>
    <col min="13574" max="13577" width="11.42578125" style="37"/>
    <col min="13578" max="13578" width="16.28515625" style="37" customWidth="1"/>
    <col min="13579" max="13579" width="14.7109375" style="37" customWidth="1"/>
    <col min="13580" max="13580" width="20.85546875" style="37" customWidth="1"/>
    <col min="13581" max="13581" width="15.7109375" style="37" customWidth="1"/>
    <col min="13582" max="13821" width="11.42578125" style="37"/>
    <col min="13822" max="13822" width="52.85546875" style="37" customWidth="1"/>
    <col min="13823" max="13823" width="14.28515625" style="37" customWidth="1"/>
    <col min="13824" max="13824" width="15.28515625" style="37" customWidth="1"/>
    <col min="13825" max="13825" width="13.5703125" style="37" customWidth="1"/>
    <col min="13826" max="13826" width="17.140625" style="37" bestFit="1" customWidth="1"/>
    <col min="13827" max="13827" width="13.5703125" style="37" bestFit="1" customWidth="1"/>
    <col min="13828" max="13828" width="14.42578125" style="37" customWidth="1"/>
    <col min="13829" max="13829" width="15" style="37" customWidth="1"/>
    <col min="13830" max="13833" width="11.42578125" style="37"/>
    <col min="13834" max="13834" width="16.28515625" style="37" customWidth="1"/>
    <col min="13835" max="13835" width="14.7109375" style="37" customWidth="1"/>
    <col min="13836" max="13836" width="20.85546875" style="37" customWidth="1"/>
    <col min="13837" max="13837" width="15.7109375" style="37" customWidth="1"/>
    <col min="13838" max="14077" width="11.42578125" style="37"/>
    <col min="14078" max="14078" width="52.85546875" style="37" customWidth="1"/>
    <col min="14079" max="14079" width="14.28515625" style="37" customWidth="1"/>
    <col min="14080" max="14080" width="15.28515625" style="37" customWidth="1"/>
    <col min="14081" max="14081" width="13.5703125" style="37" customWidth="1"/>
    <col min="14082" max="14082" width="17.140625" style="37" bestFit="1" customWidth="1"/>
    <col min="14083" max="14083" width="13.5703125" style="37" bestFit="1" customWidth="1"/>
    <col min="14084" max="14084" width="14.42578125" style="37" customWidth="1"/>
    <col min="14085" max="14085" width="15" style="37" customWidth="1"/>
    <col min="14086" max="14089" width="11.42578125" style="37"/>
    <col min="14090" max="14090" width="16.28515625" style="37" customWidth="1"/>
    <col min="14091" max="14091" width="14.7109375" style="37" customWidth="1"/>
    <col min="14092" max="14092" width="20.85546875" style="37" customWidth="1"/>
    <col min="14093" max="14093" width="15.7109375" style="37" customWidth="1"/>
    <col min="14094" max="14333" width="11.42578125" style="37"/>
    <col min="14334" max="14334" width="52.85546875" style="37" customWidth="1"/>
    <col min="14335" max="14335" width="14.28515625" style="37" customWidth="1"/>
    <col min="14336" max="14336" width="15.28515625" style="37" customWidth="1"/>
    <col min="14337" max="14337" width="13.5703125" style="37" customWidth="1"/>
    <col min="14338" max="14338" width="17.140625" style="37" bestFit="1" customWidth="1"/>
    <col min="14339" max="14339" width="13.5703125" style="37" bestFit="1" customWidth="1"/>
    <col min="14340" max="14340" width="14.42578125" style="37" customWidth="1"/>
    <col min="14341" max="14341" width="15" style="37" customWidth="1"/>
    <col min="14342" max="14345" width="11.42578125" style="37"/>
    <col min="14346" max="14346" width="16.28515625" style="37" customWidth="1"/>
    <col min="14347" max="14347" width="14.7109375" style="37" customWidth="1"/>
    <col min="14348" max="14348" width="20.85546875" style="37" customWidth="1"/>
    <col min="14349" max="14349" width="15.7109375" style="37" customWidth="1"/>
    <col min="14350" max="14589" width="11.42578125" style="37"/>
    <col min="14590" max="14590" width="52.85546875" style="37" customWidth="1"/>
    <col min="14591" max="14591" width="14.28515625" style="37" customWidth="1"/>
    <col min="14592" max="14592" width="15.28515625" style="37" customWidth="1"/>
    <col min="14593" max="14593" width="13.5703125" style="37" customWidth="1"/>
    <col min="14594" max="14594" width="17.140625" style="37" bestFit="1" customWidth="1"/>
    <col min="14595" max="14595" width="13.5703125" style="37" bestFit="1" customWidth="1"/>
    <col min="14596" max="14596" width="14.42578125" style="37" customWidth="1"/>
    <col min="14597" max="14597" width="15" style="37" customWidth="1"/>
    <col min="14598" max="14601" width="11.42578125" style="37"/>
    <col min="14602" max="14602" width="16.28515625" style="37" customWidth="1"/>
    <col min="14603" max="14603" width="14.7109375" style="37" customWidth="1"/>
    <col min="14604" max="14604" width="20.85546875" style="37" customWidth="1"/>
    <col min="14605" max="14605" width="15.7109375" style="37" customWidth="1"/>
    <col min="14606" max="14845" width="11.42578125" style="37"/>
    <col min="14846" max="14846" width="52.85546875" style="37" customWidth="1"/>
    <col min="14847" max="14847" width="14.28515625" style="37" customWidth="1"/>
    <col min="14848" max="14848" width="15.28515625" style="37" customWidth="1"/>
    <col min="14849" max="14849" width="13.5703125" style="37" customWidth="1"/>
    <col min="14850" max="14850" width="17.140625" style="37" bestFit="1" customWidth="1"/>
    <col min="14851" max="14851" width="13.5703125" style="37" bestFit="1" customWidth="1"/>
    <col min="14852" max="14852" width="14.42578125" style="37" customWidth="1"/>
    <col min="14853" max="14853" width="15" style="37" customWidth="1"/>
    <col min="14854" max="14857" width="11.42578125" style="37"/>
    <col min="14858" max="14858" width="16.28515625" style="37" customWidth="1"/>
    <col min="14859" max="14859" width="14.7109375" style="37" customWidth="1"/>
    <col min="14860" max="14860" width="20.85546875" style="37" customWidth="1"/>
    <col min="14861" max="14861" width="15.7109375" style="37" customWidth="1"/>
    <col min="14862" max="15101" width="11.42578125" style="37"/>
    <col min="15102" max="15102" width="52.85546875" style="37" customWidth="1"/>
    <col min="15103" max="15103" width="14.28515625" style="37" customWidth="1"/>
    <col min="15104" max="15104" width="15.28515625" style="37" customWidth="1"/>
    <col min="15105" max="15105" width="13.5703125" style="37" customWidth="1"/>
    <col min="15106" max="15106" width="17.140625" style="37" bestFit="1" customWidth="1"/>
    <col min="15107" max="15107" width="13.5703125" style="37" bestFit="1" customWidth="1"/>
    <col min="15108" max="15108" width="14.42578125" style="37" customWidth="1"/>
    <col min="15109" max="15109" width="15" style="37" customWidth="1"/>
    <col min="15110" max="15113" width="11.42578125" style="37"/>
    <col min="15114" max="15114" width="16.28515625" style="37" customWidth="1"/>
    <col min="15115" max="15115" width="14.7109375" style="37" customWidth="1"/>
    <col min="15116" max="15116" width="20.85546875" style="37" customWidth="1"/>
    <col min="15117" max="15117" width="15.7109375" style="37" customWidth="1"/>
    <col min="15118" max="15357" width="11.42578125" style="37"/>
    <col min="15358" max="15358" width="52.85546875" style="37" customWidth="1"/>
    <col min="15359" max="15359" width="14.28515625" style="37" customWidth="1"/>
    <col min="15360" max="15360" width="15.28515625" style="37" customWidth="1"/>
    <col min="15361" max="15361" width="13.5703125" style="37" customWidth="1"/>
    <col min="15362" max="15362" width="17.140625" style="37" bestFit="1" customWidth="1"/>
    <col min="15363" max="15363" width="13.5703125" style="37" bestFit="1" customWidth="1"/>
    <col min="15364" max="15364" width="14.42578125" style="37" customWidth="1"/>
    <col min="15365" max="15365" width="15" style="37" customWidth="1"/>
    <col min="15366" max="15369" width="11.42578125" style="37"/>
    <col min="15370" max="15370" width="16.28515625" style="37" customWidth="1"/>
    <col min="15371" max="15371" width="14.7109375" style="37" customWidth="1"/>
    <col min="15372" max="15372" width="20.85546875" style="37" customWidth="1"/>
    <col min="15373" max="15373" width="15.7109375" style="37" customWidth="1"/>
    <col min="15374" max="15613" width="11.42578125" style="37"/>
    <col min="15614" max="15614" width="52.85546875" style="37" customWidth="1"/>
    <col min="15615" max="15615" width="14.28515625" style="37" customWidth="1"/>
    <col min="15616" max="15616" width="15.28515625" style="37" customWidth="1"/>
    <col min="15617" max="15617" width="13.5703125" style="37" customWidth="1"/>
    <col min="15618" max="15618" width="17.140625" style="37" bestFit="1" customWidth="1"/>
    <col min="15619" max="15619" width="13.5703125" style="37" bestFit="1" customWidth="1"/>
    <col min="15620" max="15620" width="14.42578125" style="37" customWidth="1"/>
    <col min="15621" max="15621" width="15" style="37" customWidth="1"/>
    <col min="15622" max="15625" width="11.42578125" style="37"/>
    <col min="15626" max="15626" width="16.28515625" style="37" customWidth="1"/>
    <col min="15627" max="15627" width="14.7109375" style="37" customWidth="1"/>
    <col min="15628" max="15628" width="20.85546875" style="37" customWidth="1"/>
    <col min="15629" max="15629" width="15.7109375" style="37" customWidth="1"/>
    <col min="15630" max="15869" width="11.42578125" style="37"/>
    <col min="15870" max="15870" width="52.85546875" style="37" customWidth="1"/>
    <col min="15871" max="15871" width="14.28515625" style="37" customWidth="1"/>
    <col min="15872" max="15872" width="15.28515625" style="37" customWidth="1"/>
    <col min="15873" max="15873" width="13.5703125" style="37" customWidth="1"/>
    <col min="15874" max="15874" width="17.140625" style="37" bestFit="1" customWidth="1"/>
    <col min="15875" max="15875" width="13.5703125" style="37" bestFit="1" customWidth="1"/>
    <col min="15876" max="15876" width="14.42578125" style="37" customWidth="1"/>
    <col min="15877" max="15877" width="15" style="37" customWidth="1"/>
    <col min="15878" max="15881" width="11.42578125" style="37"/>
    <col min="15882" max="15882" width="16.28515625" style="37" customWidth="1"/>
    <col min="15883" max="15883" width="14.7109375" style="37" customWidth="1"/>
    <col min="15884" max="15884" width="20.85546875" style="37" customWidth="1"/>
    <col min="15885" max="15885" width="15.7109375" style="37" customWidth="1"/>
    <col min="15886" max="16125" width="11.42578125" style="37"/>
    <col min="16126" max="16126" width="52.85546875" style="37" customWidth="1"/>
    <col min="16127" max="16127" width="14.28515625" style="37" customWidth="1"/>
    <col min="16128" max="16128" width="15.28515625" style="37" customWidth="1"/>
    <col min="16129" max="16129" width="13.5703125" style="37" customWidth="1"/>
    <col min="16130" max="16130" width="17.140625" style="37" bestFit="1" customWidth="1"/>
    <col min="16131" max="16131" width="13.5703125" style="37" bestFit="1" customWidth="1"/>
    <col min="16132" max="16132" width="14.42578125" style="37" customWidth="1"/>
    <col min="16133" max="16133" width="15" style="37" customWidth="1"/>
    <col min="16134" max="16137" width="11.42578125" style="37"/>
    <col min="16138" max="16138" width="16.28515625" style="37" customWidth="1"/>
    <col min="16139" max="16139" width="14.7109375" style="37" customWidth="1"/>
    <col min="16140" max="16140" width="20.85546875" style="37" customWidth="1"/>
    <col min="16141" max="16141" width="15.7109375" style="37" customWidth="1"/>
    <col min="16142" max="16384" width="11.42578125" style="37"/>
  </cols>
  <sheetData>
    <row r="1" spans="1:12" ht="15" customHeight="1">
      <c r="A1" s="450"/>
      <c r="B1" s="450" t="s">
        <v>233</v>
      </c>
      <c r="C1" s="450"/>
      <c r="D1" s="450"/>
      <c r="E1" s="450"/>
      <c r="F1" s="450"/>
      <c r="G1" s="450"/>
      <c r="H1" s="450"/>
      <c r="I1" s="450"/>
      <c r="J1" s="450"/>
      <c r="K1" s="523"/>
      <c r="L1" s="423" t="s">
        <v>234</v>
      </c>
    </row>
    <row r="2" spans="1:12">
      <c r="A2" s="450"/>
      <c r="B2" s="450"/>
      <c r="C2" s="450"/>
      <c r="D2" s="450"/>
      <c r="E2" s="450"/>
      <c r="F2" s="450"/>
      <c r="G2" s="450"/>
      <c r="H2" s="450"/>
      <c r="I2" s="450"/>
      <c r="J2" s="450"/>
      <c r="K2" s="523"/>
      <c r="L2" s="423"/>
    </row>
    <row r="3" spans="1:12">
      <c r="A3" s="450"/>
      <c r="B3" s="450"/>
      <c r="C3" s="450"/>
      <c r="D3" s="450"/>
      <c r="E3" s="450"/>
      <c r="F3" s="450"/>
      <c r="G3" s="450"/>
      <c r="H3" s="450"/>
      <c r="I3" s="450"/>
      <c r="J3" s="450"/>
      <c r="K3" s="523"/>
      <c r="L3" s="12" t="s">
        <v>235</v>
      </c>
    </row>
    <row r="4" spans="1:12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524"/>
      <c r="L4" s="373" t="s">
        <v>236</v>
      </c>
    </row>
    <row r="5" spans="1:12" ht="23.25" customHeight="1">
      <c r="A5" s="452" t="s">
        <v>44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</row>
    <row r="6" spans="1:12" ht="15" customHeight="1">
      <c r="A6" s="453" t="s">
        <v>31</v>
      </c>
      <c r="B6" s="453" t="s">
        <v>2</v>
      </c>
      <c r="C6" s="454" t="s">
        <v>3</v>
      </c>
      <c r="D6" s="455" t="s">
        <v>4</v>
      </c>
      <c r="E6" s="455" t="s">
        <v>5</v>
      </c>
      <c r="F6" s="456" t="s">
        <v>6</v>
      </c>
      <c r="G6" s="457"/>
      <c r="H6" s="457"/>
      <c r="I6" s="457"/>
      <c r="J6" s="457"/>
      <c r="K6" s="457"/>
      <c r="L6" s="457"/>
    </row>
    <row r="7" spans="1:12" ht="58.5" customHeight="1">
      <c r="A7" s="453"/>
      <c r="B7" s="453"/>
      <c r="C7" s="454"/>
      <c r="D7" s="455"/>
      <c r="E7" s="455"/>
      <c r="F7" s="375" t="s">
        <v>7</v>
      </c>
      <c r="G7" s="375" t="s">
        <v>8</v>
      </c>
      <c r="H7" s="375" t="s">
        <v>9</v>
      </c>
      <c r="I7" s="375" t="s">
        <v>10</v>
      </c>
      <c r="J7" s="375" t="s">
        <v>11</v>
      </c>
      <c r="K7" s="375" t="s">
        <v>228</v>
      </c>
      <c r="L7" s="375" t="s">
        <v>242</v>
      </c>
    </row>
    <row r="8" spans="1:12" ht="39" customHeight="1">
      <c r="A8" s="274" t="s">
        <v>45</v>
      </c>
      <c r="B8" s="275" t="s">
        <v>13</v>
      </c>
      <c r="C8" s="276">
        <v>10</v>
      </c>
      <c r="D8" s="277"/>
      <c r="E8" s="277"/>
      <c r="F8" s="278"/>
      <c r="G8" s="278"/>
      <c r="H8" s="278"/>
      <c r="I8" s="278"/>
      <c r="J8" s="278"/>
      <c r="K8" s="278"/>
      <c r="L8" s="278"/>
    </row>
    <row r="9" spans="1:12" ht="39" customHeight="1">
      <c r="A9" s="39" t="s">
        <v>46</v>
      </c>
      <c r="B9" s="42" t="s">
        <v>47</v>
      </c>
      <c r="C9" s="40">
        <v>70451</v>
      </c>
      <c r="D9" s="265"/>
      <c r="E9" s="265"/>
      <c r="F9" s="40"/>
      <c r="G9" s="40"/>
      <c r="H9" s="40"/>
      <c r="I9" s="40"/>
      <c r="J9" s="40"/>
      <c r="K9" s="40"/>
      <c r="L9" s="40"/>
    </row>
    <row r="10" spans="1:12" s="343" customFormat="1" ht="39" hidden="1" customHeight="1">
      <c r="A10" s="339" t="s">
        <v>258</v>
      </c>
      <c r="B10" s="340"/>
      <c r="C10" s="341"/>
      <c r="D10" s="342"/>
      <c r="E10" s="342"/>
      <c r="F10" s="341"/>
      <c r="G10" s="341"/>
      <c r="H10" s="341"/>
      <c r="I10" s="341"/>
      <c r="J10" s="341"/>
      <c r="K10" s="341"/>
      <c r="L10" s="341"/>
    </row>
    <row r="11" spans="1:12" ht="39" customHeight="1">
      <c r="A11" s="39" t="s">
        <v>48</v>
      </c>
      <c r="B11" s="42" t="s">
        <v>49</v>
      </c>
      <c r="C11" s="42">
        <v>50</v>
      </c>
      <c r="D11" s="265"/>
      <c r="E11" s="265">
        <v>60000000</v>
      </c>
      <c r="F11" s="40">
        <f>+E11</f>
        <v>60000000</v>
      </c>
      <c r="G11" s="40"/>
      <c r="H11" s="40"/>
      <c r="I11" s="40"/>
      <c r="J11" s="40"/>
      <c r="K11" s="40"/>
      <c r="L11" s="40"/>
    </row>
    <row r="12" spans="1:12" ht="39" customHeight="1">
      <c r="A12" s="39" t="s">
        <v>50</v>
      </c>
      <c r="B12" s="42" t="s">
        <v>51</v>
      </c>
      <c r="C12" s="42">
        <v>30</v>
      </c>
      <c r="D12" s="265"/>
      <c r="E12" s="265">
        <v>85115000</v>
      </c>
      <c r="F12" s="40">
        <f>+E12</f>
        <v>85115000</v>
      </c>
      <c r="G12" s="40"/>
      <c r="H12" s="40"/>
      <c r="I12" s="40"/>
      <c r="J12" s="40"/>
      <c r="K12" s="40"/>
      <c r="L12" s="40"/>
    </row>
    <row r="13" spans="1:12" ht="39" customHeight="1">
      <c r="A13" s="39" t="s">
        <v>53</v>
      </c>
      <c r="B13" s="42" t="s">
        <v>54</v>
      </c>
      <c r="C13" s="42">
        <v>3</v>
      </c>
      <c r="D13" s="265"/>
      <c r="E13" s="265">
        <v>85080000</v>
      </c>
      <c r="F13" s="40">
        <f>+E13</f>
        <v>85080000</v>
      </c>
      <c r="G13" s="40"/>
      <c r="H13" s="40"/>
      <c r="I13" s="40"/>
      <c r="J13" s="40"/>
      <c r="K13" s="40"/>
      <c r="L13" s="40"/>
    </row>
    <row r="14" spans="1:12" ht="39" customHeight="1">
      <c r="A14" s="39" t="s">
        <v>55</v>
      </c>
      <c r="B14" s="42" t="s">
        <v>227</v>
      </c>
      <c r="C14" s="42">
        <v>2</v>
      </c>
      <c r="D14" s="265"/>
      <c r="E14" s="265">
        <v>1080000000</v>
      </c>
      <c r="F14" s="40">
        <f>+E14</f>
        <v>1080000000</v>
      </c>
      <c r="G14" s="40"/>
      <c r="H14" s="40"/>
      <c r="I14" s="40"/>
      <c r="J14" s="40"/>
      <c r="K14" s="40"/>
      <c r="L14" s="40"/>
    </row>
    <row r="15" spans="1:12" ht="39" customHeight="1">
      <c r="A15" s="38" t="s">
        <v>56</v>
      </c>
      <c r="B15" s="215" t="s">
        <v>13</v>
      </c>
      <c r="C15" s="215">
        <v>0</v>
      </c>
      <c r="D15" s="264"/>
      <c r="E15" s="264"/>
      <c r="F15" s="154"/>
      <c r="G15" s="154"/>
      <c r="H15" s="154"/>
      <c r="I15" s="154"/>
      <c r="J15" s="154"/>
      <c r="K15" s="154"/>
      <c r="L15" s="154"/>
    </row>
    <row r="16" spans="1:12" ht="39" customHeight="1">
      <c r="A16" s="39" t="s">
        <v>57</v>
      </c>
      <c r="B16" s="42" t="s">
        <v>18</v>
      </c>
      <c r="C16" s="42">
        <v>0</v>
      </c>
      <c r="D16" s="265"/>
      <c r="E16" s="265">
        <v>50000000</v>
      </c>
      <c r="F16" s="40">
        <f>+E16</f>
        <v>50000000</v>
      </c>
      <c r="G16" s="40"/>
      <c r="H16" s="40"/>
      <c r="I16" s="40"/>
      <c r="J16" s="40"/>
      <c r="K16" s="40"/>
      <c r="L16" s="40"/>
    </row>
    <row r="17" spans="1:16141" ht="39" customHeight="1">
      <c r="A17" s="38" t="s">
        <v>58</v>
      </c>
      <c r="B17" s="215" t="s">
        <v>13</v>
      </c>
      <c r="C17" s="215">
        <v>100</v>
      </c>
      <c r="D17" s="264"/>
      <c r="E17" s="264"/>
      <c r="F17" s="154"/>
      <c r="G17" s="154"/>
      <c r="H17" s="154"/>
      <c r="I17" s="154"/>
      <c r="J17" s="154"/>
      <c r="K17" s="154"/>
      <c r="L17" s="154"/>
    </row>
    <row r="18" spans="1:16141" ht="39" customHeight="1">
      <c r="A18" s="39" t="s">
        <v>59</v>
      </c>
      <c r="B18" s="42" t="s">
        <v>54</v>
      </c>
      <c r="C18" s="42">
        <v>1</v>
      </c>
      <c r="D18" s="265"/>
      <c r="E18" s="265">
        <v>35000000</v>
      </c>
      <c r="F18" s="40">
        <f>+E18</f>
        <v>35000000</v>
      </c>
      <c r="G18" s="40"/>
      <c r="H18" s="40"/>
      <c r="I18" s="40"/>
      <c r="J18" s="40"/>
      <c r="K18" s="40"/>
      <c r="L18" s="40"/>
    </row>
    <row r="19" spans="1:16141" ht="39" customHeight="1">
      <c r="A19" s="39" t="s">
        <v>60</v>
      </c>
      <c r="B19" s="42" t="s">
        <v>61</v>
      </c>
      <c r="C19" s="42">
        <v>100</v>
      </c>
      <c r="D19" s="265"/>
      <c r="E19" s="265"/>
      <c r="F19" s="40"/>
      <c r="G19" s="40"/>
      <c r="H19" s="40"/>
      <c r="I19" s="40"/>
      <c r="J19" s="40"/>
      <c r="K19" s="40"/>
      <c r="L19" s="40"/>
    </row>
    <row r="20" spans="1:16141" ht="16.5" customHeight="1">
      <c r="A20" s="413" t="s">
        <v>25</v>
      </c>
      <c r="B20" s="413"/>
      <c r="C20" s="413"/>
      <c r="D20" s="413"/>
      <c r="E20" s="266">
        <f>E9+E11+E12+E13+E14+E16+E18</f>
        <v>1395195000</v>
      </c>
      <c r="F20" s="43">
        <f>SUM(F8:F19)</f>
        <v>1395195000</v>
      </c>
      <c r="G20" s="43">
        <f>SUM(G8:G19)</f>
        <v>0</v>
      </c>
      <c r="H20" s="43">
        <f>SUM(H8:H19)</f>
        <v>0</v>
      </c>
      <c r="I20" s="43">
        <f>SUM(I8:I19)</f>
        <v>0</v>
      </c>
      <c r="J20" s="43">
        <f>SUM(J8:J19)</f>
        <v>0</v>
      </c>
      <c r="K20" s="43">
        <f>SUM(K8:K19)</f>
        <v>0</v>
      </c>
      <c r="L20" s="43">
        <f>SUM(L8:L19)</f>
        <v>0</v>
      </c>
    </row>
    <row r="21" spans="1:16141" ht="16.5" customHeight="1">
      <c r="A21" s="448" t="s">
        <v>26</v>
      </c>
      <c r="B21" s="448"/>
      <c r="C21" s="448"/>
      <c r="D21" s="448"/>
      <c r="E21" s="267">
        <f>+'[6]FUENTES Y USOS'!AR12</f>
        <v>1395195000</v>
      </c>
      <c r="F21" s="45">
        <f>+'[6]FUENTES Y USOS'!AK12</f>
        <v>1395195000</v>
      </c>
      <c r="G21" s="45">
        <f>+'[6]FUENTES Y USOS'!AL12</f>
        <v>0</v>
      </c>
      <c r="H21" s="45">
        <f>+'[6]FUENTES Y USOS'!AM12</f>
        <v>0</v>
      </c>
      <c r="I21" s="45">
        <f>+'[6]FUENTES Y USOS'!AN12</f>
        <v>0</v>
      </c>
      <c r="J21" s="45">
        <f>+'[6]FUENTES Y USOS'!AO12</f>
        <v>0</v>
      </c>
      <c r="K21" s="45">
        <f>+'[6]FUENTES Y USOS'!AP12</f>
        <v>0</v>
      </c>
      <c r="L21" s="45">
        <f>+'[6]FUENTES Y USOS'!AQ12</f>
        <v>0</v>
      </c>
    </row>
    <row r="22" spans="1:16141" ht="16.5" customHeight="1">
      <c r="A22" s="413" t="s">
        <v>27</v>
      </c>
      <c r="B22" s="413"/>
      <c r="C22" s="413"/>
      <c r="D22" s="413"/>
      <c r="E22" s="268">
        <f>E21-E20</f>
        <v>0</v>
      </c>
      <c r="F22" s="46">
        <f t="shared" ref="F22:L22" si="0">+F21-F20</f>
        <v>0</v>
      </c>
      <c r="G22" s="46">
        <f t="shared" si="0"/>
        <v>0</v>
      </c>
      <c r="H22" s="46">
        <f t="shared" si="0"/>
        <v>0</v>
      </c>
      <c r="I22" s="46">
        <f t="shared" si="0"/>
        <v>0</v>
      </c>
      <c r="J22" s="46">
        <f t="shared" si="0"/>
        <v>0</v>
      </c>
      <c r="K22" s="46">
        <f t="shared" si="0"/>
        <v>0</v>
      </c>
      <c r="L22" s="46">
        <f t="shared" si="0"/>
        <v>0</v>
      </c>
    </row>
    <row r="25" spans="1:16141" s="269" customFormat="1">
      <c r="A25" s="47"/>
      <c r="B25" s="449" t="s">
        <v>28</v>
      </c>
      <c r="C25" s="449"/>
      <c r="D25" s="449"/>
      <c r="E25" s="449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  <c r="AMK25" s="37"/>
      <c r="AML25" s="37"/>
      <c r="AMM25" s="37"/>
      <c r="AMN25" s="37"/>
      <c r="AMO25" s="37"/>
      <c r="AMP25" s="37"/>
      <c r="AMQ25" s="37"/>
      <c r="AMR25" s="37"/>
      <c r="AMS25" s="37"/>
      <c r="AMT25" s="37"/>
      <c r="AMU25" s="37"/>
      <c r="AMV25" s="37"/>
      <c r="AMW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E25" s="37"/>
      <c r="AWF25" s="37"/>
      <c r="AWG25" s="37"/>
      <c r="AWH25" s="37"/>
      <c r="AWI25" s="37"/>
      <c r="AWJ25" s="37"/>
      <c r="AWK25" s="37"/>
      <c r="AWL25" s="37"/>
      <c r="AWM25" s="37"/>
      <c r="AWN25" s="37"/>
      <c r="AWO25" s="37"/>
      <c r="AWP25" s="37"/>
      <c r="AWQ25" s="37"/>
      <c r="AWR25" s="37"/>
      <c r="AWS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A25" s="37"/>
      <c r="BGB25" s="37"/>
      <c r="BGC25" s="37"/>
      <c r="BGD25" s="37"/>
      <c r="BGE25" s="37"/>
      <c r="BGF25" s="37"/>
      <c r="BGG25" s="37"/>
      <c r="BGH25" s="37"/>
      <c r="BGI25" s="37"/>
      <c r="BGJ25" s="37"/>
      <c r="BGK25" s="37"/>
      <c r="BGL25" s="37"/>
      <c r="BGM25" s="37"/>
      <c r="BGN25" s="37"/>
      <c r="BGO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PW25" s="37"/>
      <c r="BPX25" s="37"/>
      <c r="BPY25" s="37"/>
      <c r="BPZ25" s="37"/>
      <c r="BQA25" s="37"/>
      <c r="BQB25" s="37"/>
      <c r="BQC25" s="37"/>
      <c r="BQD25" s="37"/>
      <c r="BQE25" s="37"/>
      <c r="BQF25" s="37"/>
      <c r="BQG25" s="37"/>
      <c r="BQH25" s="37"/>
      <c r="BQI25" s="37"/>
      <c r="BQJ25" s="37"/>
      <c r="BQK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S25" s="37"/>
      <c r="BZT25" s="37"/>
      <c r="BZU25" s="37"/>
      <c r="BZV25" s="37"/>
      <c r="BZW25" s="37"/>
      <c r="BZX25" s="37"/>
      <c r="BZY25" s="37"/>
      <c r="BZZ25" s="37"/>
      <c r="CAA25" s="37"/>
      <c r="CAB25" s="37"/>
      <c r="CAC25" s="37"/>
      <c r="CAD25" s="37"/>
      <c r="CAE25" s="37"/>
      <c r="CAF25" s="37"/>
      <c r="CAG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O25" s="37"/>
      <c r="CJP25" s="37"/>
      <c r="CJQ25" s="37"/>
      <c r="CJR25" s="37"/>
      <c r="CJS25" s="37"/>
      <c r="CJT25" s="37"/>
      <c r="CJU25" s="37"/>
      <c r="CJV25" s="37"/>
      <c r="CJW25" s="37"/>
      <c r="CJX25" s="37"/>
      <c r="CJY25" s="37"/>
      <c r="CJZ25" s="37"/>
      <c r="CKA25" s="37"/>
      <c r="CKB25" s="37"/>
      <c r="CKC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K25" s="37"/>
      <c r="CTL25" s="37"/>
      <c r="CTM25" s="37"/>
      <c r="CTN25" s="37"/>
      <c r="CTO25" s="37"/>
      <c r="CTP25" s="37"/>
      <c r="CTQ25" s="37"/>
      <c r="CTR25" s="37"/>
      <c r="CTS25" s="37"/>
      <c r="CTT25" s="37"/>
      <c r="CTU25" s="37"/>
      <c r="CTV25" s="37"/>
      <c r="CTW25" s="37"/>
      <c r="CTX25" s="37"/>
      <c r="CTY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G25" s="37"/>
      <c r="DDH25" s="37"/>
      <c r="DDI25" s="37"/>
      <c r="DDJ25" s="37"/>
      <c r="DDK25" s="37"/>
      <c r="DDL25" s="37"/>
      <c r="DDM25" s="37"/>
      <c r="DDN25" s="37"/>
      <c r="DDO25" s="37"/>
      <c r="DDP25" s="37"/>
      <c r="DDQ25" s="37"/>
      <c r="DDR25" s="37"/>
      <c r="DDS25" s="37"/>
      <c r="DDT25" s="37"/>
      <c r="DDU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C25" s="37"/>
      <c r="DND25" s="37"/>
      <c r="DNE25" s="37"/>
      <c r="DNF25" s="37"/>
      <c r="DNG25" s="37"/>
      <c r="DNH25" s="37"/>
      <c r="DNI25" s="37"/>
      <c r="DNJ25" s="37"/>
      <c r="DNK25" s="37"/>
      <c r="DNL25" s="37"/>
      <c r="DNM25" s="37"/>
      <c r="DNN25" s="37"/>
      <c r="DNO25" s="37"/>
      <c r="DNP25" s="37"/>
      <c r="DNQ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WY25" s="37"/>
      <c r="DWZ25" s="37"/>
      <c r="DXA25" s="37"/>
      <c r="DXB25" s="37"/>
      <c r="DXC25" s="37"/>
      <c r="DXD25" s="37"/>
      <c r="DXE25" s="37"/>
      <c r="DXF25" s="37"/>
      <c r="DXG25" s="37"/>
      <c r="DXH25" s="37"/>
      <c r="DXI25" s="37"/>
      <c r="DXJ25" s="37"/>
      <c r="DXK25" s="37"/>
      <c r="DXL25" s="37"/>
      <c r="DXM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U25" s="37"/>
      <c r="EGV25" s="37"/>
      <c r="EGW25" s="37"/>
      <c r="EGX25" s="37"/>
      <c r="EGY25" s="37"/>
      <c r="EGZ25" s="37"/>
      <c r="EHA25" s="37"/>
      <c r="EHB25" s="37"/>
      <c r="EHC25" s="37"/>
      <c r="EHD25" s="37"/>
      <c r="EHE25" s="37"/>
      <c r="EHF25" s="37"/>
      <c r="EHG25" s="37"/>
      <c r="EHH25" s="37"/>
      <c r="EHI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Q25" s="37"/>
      <c r="EQR25" s="37"/>
      <c r="EQS25" s="37"/>
      <c r="EQT25" s="37"/>
      <c r="EQU25" s="37"/>
      <c r="EQV25" s="37"/>
      <c r="EQW25" s="37"/>
      <c r="EQX25" s="37"/>
      <c r="EQY25" s="37"/>
      <c r="EQZ25" s="37"/>
      <c r="ERA25" s="37"/>
      <c r="ERB25" s="37"/>
      <c r="ERC25" s="37"/>
      <c r="ERD25" s="37"/>
      <c r="ERE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M25" s="37"/>
      <c r="FAN25" s="37"/>
      <c r="FAO25" s="37"/>
      <c r="FAP25" s="37"/>
      <c r="FAQ25" s="37"/>
      <c r="FAR25" s="37"/>
      <c r="FAS25" s="37"/>
      <c r="FAT25" s="37"/>
      <c r="FAU25" s="37"/>
      <c r="FAV25" s="37"/>
      <c r="FAW25" s="37"/>
      <c r="FAX25" s="37"/>
      <c r="FAY25" s="37"/>
      <c r="FAZ25" s="37"/>
      <c r="FBA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I25" s="37"/>
      <c r="FKJ25" s="37"/>
      <c r="FKK25" s="37"/>
      <c r="FKL25" s="37"/>
      <c r="FKM25" s="37"/>
      <c r="FKN25" s="37"/>
      <c r="FKO25" s="37"/>
      <c r="FKP25" s="37"/>
      <c r="FKQ25" s="37"/>
      <c r="FKR25" s="37"/>
      <c r="FKS25" s="37"/>
      <c r="FKT25" s="37"/>
      <c r="FKU25" s="37"/>
      <c r="FKV25" s="37"/>
      <c r="FKW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E25" s="37"/>
      <c r="FUF25" s="37"/>
      <c r="FUG25" s="37"/>
      <c r="FUH25" s="37"/>
      <c r="FUI25" s="37"/>
      <c r="FUJ25" s="37"/>
      <c r="FUK25" s="37"/>
      <c r="FUL25" s="37"/>
      <c r="FUM25" s="37"/>
      <c r="FUN25" s="37"/>
      <c r="FUO25" s="37"/>
      <c r="FUP25" s="37"/>
      <c r="FUQ25" s="37"/>
      <c r="FUR25" s="37"/>
      <c r="FUS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A25" s="37"/>
      <c r="GEB25" s="37"/>
      <c r="GEC25" s="37"/>
      <c r="GED25" s="37"/>
      <c r="GEE25" s="37"/>
      <c r="GEF25" s="37"/>
      <c r="GEG25" s="37"/>
      <c r="GEH25" s="37"/>
      <c r="GEI25" s="37"/>
      <c r="GEJ25" s="37"/>
      <c r="GEK25" s="37"/>
      <c r="GEL25" s="37"/>
      <c r="GEM25" s="37"/>
      <c r="GEN25" s="37"/>
      <c r="GEO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NW25" s="37"/>
      <c r="GNX25" s="37"/>
      <c r="GNY25" s="37"/>
      <c r="GNZ25" s="37"/>
      <c r="GOA25" s="37"/>
      <c r="GOB25" s="37"/>
      <c r="GOC25" s="37"/>
      <c r="GOD25" s="37"/>
      <c r="GOE25" s="37"/>
      <c r="GOF25" s="37"/>
      <c r="GOG25" s="37"/>
      <c r="GOH25" s="37"/>
      <c r="GOI25" s="37"/>
      <c r="GOJ25" s="37"/>
      <c r="GOK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S25" s="37"/>
      <c r="GXT25" s="37"/>
      <c r="GXU25" s="37"/>
      <c r="GXV25" s="37"/>
      <c r="GXW25" s="37"/>
      <c r="GXX25" s="37"/>
      <c r="GXY25" s="37"/>
      <c r="GXZ25" s="37"/>
      <c r="GYA25" s="37"/>
      <c r="GYB25" s="37"/>
      <c r="GYC25" s="37"/>
      <c r="GYD25" s="37"/>
      <c r="GYE25" s="37"/>
      <c r="GYF25" s="37"/>
      <c r="GYG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O25" s="37"/>
      <c r="HHP25" s="37"/>
      <c r="HHQ25" s="37"/>
      <c r="HHR25" s="37"/>
      <c r="HHS25" s="37"/>
      <c r="HHT25" s="37"/>
      <c r="HHU25" s="37"/>
      <c r="HHV25" s="37"/>
      <c r="HHW25" s="37"/>
      <c r="HHX25" s="37"/>
      <c r="HHY25" s="37"/>
      <c r="HHZ25" s="37"/>
      <c r="HIA25" s="37"/>
      <c r="HIB25" s="37"/>
      <c r="HIC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K25" s="37"/>
      <c r="HRL25" s="37"/>
      <c r="HRM25" s="37"/>
      <c r="HRN25" s="37"/>
      <c r="HRO25" s="37"/>
      <c r="HRP25" s="37"/>
      <c r="HRQ25" s="37"/>
      <c r="HRR25" s="37"/>
      <c r="HRS25" s="37"/>
      <c r="HRT25" s="37"/>
      <c r="HRU25" s="37"/>
      <c r="HRV25" s="37"/>
      <c r="HRW25" s="37"/>
      <c r="HRX25" s="37"/>
      <c r="HRY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G25" s="37"/>
      <c r="IBH25" s="37"/>
      <c r="IBI25" s="37"/>
      <c r="IBJ25" s="37"/>
      <c r="IBK25" s="37"/>
      <c r="IBL25" s="37"/>
      <c r="IBM25" s="37"/>
      <c r="IBN25" s="37"/>
      <c r="IBO25" s="37"/>
      <c r="IBP25" s="37"/>
      <c r="IBQ25" s="37"/>
      <c r="IBR25" s="37"/>
      <c r="IBS25" s="37"/>
      <c r="IBT25" s="37"/>
      <c r="IBU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C25" s="37"/>
      <c r="ILD25" s="37"/>
      <c r="ILE25" s="37"/>
      <c r="ILF25" s="37"/>
      <c r="ILG25" s="37"/>
      <c r="ILH25" s="37"/>
      <c r="ILI25" s="37"/>
      <c r="ILJ25" s="37"/>
      <c r="ILK25" s="37"/>
      <c r="ILL25" s="37"/>
      <c r="ILM25" s="37"/>
      <c r="ILN25" s="37"/>
      <c r="ILO25" s="37"/>
      <c r="ILP25" s="37"/>
      <c r="ILQ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UY25" s="37"/>
      <c r="IUZ25" s="37"/>
      <c r="IVA25" s="37"/>
      <c r="IVB25" s="37"/>
      <c r="IVC25" s="37"/>
      <c r="IVD25" s="37"/>
      <c r="IVE25" s="37"/>
      <c r="IVF25" s="37"/>
      <c r="IVG25" s="37"/>
      <c r="IVH25" s="37"/>
      <c r="IVI25" s="37"/>
      <c r="IVJ25" s="37"/>
      <c r="IVK25" s="37"/>
      <c r="IVL25" s="37"/>
      <c r="IVM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U25" s="37"/>
      <c r="JEV25" s="37"/>
      <c r="JEW25" s="37"/>
      <c r="JEX25" s="37"/>
      <c r="JEY25" s="37"/>
      <c r="JEZ25" s="37"/>
      <c r="JFA25" s="37"/>
      <c r="JFB25" s="37"/>
      <c r="JFC25" s="37"/>
      <c r="JFD25" s="37"/>
      <c r="JFE25" s="37"/>
      <c r="JFF25" s="37"/>
      <c r="JFG25" s="37"/>
      <c r="JFH25" s="37"/>
      <c r="JFI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Q25" s="37"/>
      <c r="JOR25" s="37"/>
      <c r="JOS25" s="37"/>
      <c r="JOT25" s="37"/>
      <c r="JOU25" s="37"/>
      <c r="JOV25" s="37"/>
      <c r="JOW25" s="37"/>
      <c r="JOX25" s="37"/>
      <c r="JOY25" s="37"/>
      <c r="JOZ25" s="37"/>
      <c r="JPA25" s="37"/>
      <c r="JPB25" s="37"/>
      <c r="JPC25" s="37"/>
      <c r="JPD25" s="37"/>
      <c r="JPE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M25" s="37"/>
      <c r="JYN25" s="37"/>
      <c r="JYO25" s="37"/>
      <c r="JYP25" s="37"/>
      <c r="JYQ25" s="37"/>
      <c r="JYR25" s="37"/>
      <c r="JYS25" s="37"/>
      <c r="JYT25" s="37"/>
      <c r="JYU25" s="37"/>
      <c r="JYV25" s="37"/>
      <c r="JYW25" s="37"/>
      <c r="JYX25" s="37"/>
      <c r="JYY25" s="37"/>
      <c r="JYZ25" s="37"/>
      <c r="JZA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I25" s="37"/>
      <c r="KIJ25" s="37"/>
      <c r="KIK25" s="37"/>
      <c r="KIL25" s="37"/>
      <c r="KIM25" s="37"/>
      <c r="KIN25" s="37"/>
      <c r="KIO25" s="37"/>
      <c r="KIP25" s="37"/>
      <c r="KIQ25" s="37"/>
      <c r="KIR25" s="37"/>
      <c r="KIS25" s="37"/>
      <c r="KIT25" s="37"/>
      <c r="KIU25" s="37"/>
      <c r="KIV25" s="37"/>
      <c r="KIW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E25" s="37"/>
      <c r="KSF25" s="37"/>
      <c r="KSG25" s="37"/>
      <c r="KSH25" s="37"/>
      <c r="KSI25" s="37"/>
      <c r="KSJ25" s="37"/>
      <c r="KSK25" s="37"/>
      <c r="KSL25" s="37"/>
      <c r="KSM25" s="37"/>
      <c r="KSN25" s="37"/>
      <c r="KSO25" s="37"/>
      <c r="KSP25" s="37"/>
      <c r="KSQ25" s="37"/>
      <c r="KSR25" s="37"/>
      <c r="KSS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A25" s="37"/>
      <c r="LCB25" s="37"/>
      <c r="LCC25" s="37"/>
      <c r="LCD25" s="37"/>
      <c r="LCE25" s="37"/>
      <c r="LCF25" s="37"/>
      <c r="LCG25" s="37"/>
      <c r="LCH25" s="37"/>
      <c r="LCI25" s="37"/>
      <c r="LCJ25" s="37"/>
      <c r="LCK25" s="37"/>
      <c r="LCL25" s="37"/>
      <c r="LCM25" s="37"/>
      <c r="LCN25" s="37"/>
      <c r="LCO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LW25" s="37"/>
      <c r="LLX25" s="37"/>
      <c r="LLY25" s="37"/>
      <c r="LLZ25" s="37"/>
      <c r="LMA25" s="37"/>
      <c r="LMB25" s="37"/>
      <c r="LMC25" s="37"/>
      <c r="LMD25" s="37"/>
      <c r="LME25" s="37"/>
      <c r="LMF25" s="37"/>
      <c r="LMG25" s="37"/>
      <c r="LMH25" s="37"/>
      <c r="LMI25" s="37"/>
      <c r="LMJ25" s="37"/>
      <c r="LMK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S25" s="37"/>
      <c r="LVT25" s="37"/>
      <c r="LVU25" s="37"/>
      <c r="LVV25" s="37"/>
      <c r="LVW25" s="37"/>
      <c r="LVX25" s="37"/>
      <c r="LVY25" s="37"/>
      <c r="LVZ25" s="37"/>
      <c r="LWA25" s="37"/>
      <c r="LWB25" s="37"/>
      <c r="LWC25" s="37"/>
      <c r="LWD25" s="37"/>
      <c r="LWE25" s="37"/>
      <c r="LWF25" s="37"/>
      <c r="LWG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O25" s="37"/>
      <c r="MFP25" s="37"/>
      <c r="MFQ25" s="37"/>
      <c r="MFR25" s="37"/>
      <c r="MFS25" s="37"/>
      <c r="MFT25" s="37"/>
      <c r="MFU25" s="37"/>
      <c r="MFV25" s="37"/>
      <c r="MFW25" s="37"/>
      <c r="MFX25" s="37"/>
      <c r="MFY25" s="37"/>
      <c r="MFZ25" s="37"/>
      <c r="MGA25" s="37"/>
      <c r="MGB25" s="37"/>
      <c r="MGC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K25" s="37"/>
      <c r="MPL25" s="37"/>
      <c r="MPM25" s="37"/>
      <c r="MPN25" s="37"/>
      <c r="MPO25" s="37"/>
      <c r="MPP25" s="37"/>
      <c r="MPQ25" s="37"/>
      <c r="MPR25" s="37"/>
      <c r="MPS25" s="37"/>
      <c r="MPT25" s="37"/>
      <c r="MPU25" s="37"/>
      <c r="MPV25" s="37"/>
      <c r="MPW25" s="37"/>
      <c r="MPX25" s="37"/>
      <c r="MPY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G25" s="37"/>
      <c r="MZH25" s="37"/>
      <c r="MZI25" s="37"/>
      <c r="MZJ25" s="37"/>
      <c r="MZK25" s="37"/>
      <c r="MZL25" s="37"/>
      <c r="MZM25" s="37"/>
      <c r="MZN25" s="37"/>
      <c r="MZO25" s="37"/>
      <c r="MZP25" s="37"/>
      <c r="MZQ25" s="37"/>
      <c r="MZR25" s="37"/>
      <c r="MZS25" s="37"/>
      <c r="MZT25" s="37"/>
      <c r="MZU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C25" s="37"/>
      <c r="NJD25" s="37"/>
      <c r="NJE25" s="37"/>
      <c r="NJF25" s="37"/>
      <c r="NJG25" s="37"/>
      <c r="NJH25" s="37"/>
      <c r="NJI25" s="37"/>
      <c r="NJJ25" s="37"/>
      <c r="NJK25" s="37"/>
      <c r="NJL25" s="37"/>
      <c r="NJM25" s="37"/>
      <c r="NJN25" s="37"/>
      <c r="NJO25" s="37"/>
      <c r="NJP25" s="37"/>
      <c r="NJQ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SY25" s="37"/>
      <c r="NSZ25" s="37"/>
      <c r="NTA25" s="37"/>
      <c r="NTB25" s="37"/>
      <c r="NTC25" s="37"/>
      <c r="NTD25" s="37"/>
      <c r="NTE25" s="37"/>
      <c r="NTF25" s="37"/>
      <c r="NTG25" s="37"/>
      <c r="NTH25" s="37"/>
      <c r="NTI25" s="37"/>
      <c r="NTJ25" s="37"/>
      <c r="NTK25" s="37"/>
      <c r="NTL25" s="37"/>
      <c r="NTM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U25" s="37"/>
      <c r="OCV25" s="37"/>
      <c r="OCW25" s="37"/>
      <c r="OCX25" s="37"/>
      <c r="OCY25" s="37"/>
      <c r="OCZ25" s="37"/>
      <c r="ODA25" s="37"/>
      <c r="ODB25" s="37"/>
      <c r="ODC25" s="37"/>
      <c r="ODD25" s="37"/>
      <c r="ODE25" s="37"/>
      <c r="ODF25" s="37"/>
      <c r="ODG25" s="37"/>
      <c r="ODH25" s="37"/>
      <c r="ODI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Q25" s="37"/>
      <c r="OMR25" s="37"/>
      <c r="OMS25" s="37"/>
      <c r="OMT25" s="37"/>
      <c r="OMU25" s="37"/>
      <c r="OMV25" s="37"/>
      <c r="OMW25" s="37"/>
      <c r="OMX25" s="37"/>
      <c r="OMY25" s="37"/>
      <c r="OMZ25" s="37"/>
      <c r="ONA25" s="37"/>
      <c r="ONB25" s="37"/>
      <c r="ONC25" s="37"/>
      <c r="OND25" s="37"/>
      <c r="ONE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M25" s="37"/>
      <c r="OWN25" s="37"/>
      <c r="OWO25" s="37"/>
      <c r="OWP25" s="37"/>
      <c r="OWQ25" s="37"/>
      <c r="OWR25" s="37"/>
      <c r="OWS25" s="37"/>
      <c r="OWT25" s="37"/>
      <c r="OWU25" s="37"/>
      <c r="OWV25" s="37"/>
      <c r="OWW25" s="37"/>
      <c r="OWX25" s="37"/>
      <c r="OWY25" s="37"/>
      <c r="OWZ25" s="37"/>
      <c r="OXA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I25" s="37"/>
      <c r="PGJ25" s="37"/>
      <c r="PGK25" s="37"/>
      <c r="PGL25" s="37"/>
      <c r="PGM25" s="37"/>
      <c r="PGN25" s="37"/>
      <c r="PGO25" s="37"/>
      <c r="PGP25" s="37"/>
      <c r="PGQ25" s="37"/>
      <c r="PGR25" s="37"/>
      <c r="PGS25" s="37"/>
      <c r="PGT25" s="37"/>
      <c r="PGU25" s="37"/>
      <c r="PGV25" s="37"/>
      <c r="PGW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E25" s="37"/>
      <c r="PQF25" s="37"/>
      <c r="PQG25" s="37"/>
      <c r="PQH25" s="37"/>
      <c r="PQI25" s="37"/>
      <c r="PQJ25" s="37"/>
      <c r="PQK25" s="37"/>
      <c r="PQL25" s="37"/>
      <c r="PQM25" s="37"/>
      <c r="PQN25" s="37"/>
      <c r="PQO25" s="37"/>
      <c r="PQP25" s="37"/>
      <c r="PQQ25" s="37"/>
      <c r="PQR25" s="37"/>
      <c r="PQS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A25" s="37"/>
      <c r="QAB25" s="37"/>
      <c r="QAC25" s="37"/>
      <c r="QAD25" s="37"/>
      <c r="QAE25" s="37"/>
      <c r="QAF25" s="37"/>
      <c r="QAG25" s="37"/>
      <c r="QAH25" s="37"/>
      <c r="QAI25" s="37"/>
      <c r="QAJ25" s="37"/>
      <c r="QAK25" s="37"/>
      <c r="QAL25" s="37"/>
      <c r="QAM25" s="37"/>
      <c r="QAN25" s="37"/>
      <c r="QAO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JW25" s="37"/>
      <c r="QJX25" s="37"/>
      <c r="QJY25" s="37"/>
      <c r="QJZ25" s="37"/>
      <c r="QKA25" s="37"/>
      <c r="QKB25" s="37"/>
      <c r="QKC25" s="37"/>
      <c r="QKD25" s="37"/>
      <c r="QKE25" s="37"/>
      <c r="QKF25" s="37"/>
      <c r="QKG25" s="37"/>
      <c r="QKH25" s="37"/>
      <c r="QKI25" s="37"/>
      <c r="QKJ25" s="37"/>
      <c r="QKK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S25" s="37"/>
      <c r="QTT25" s="37"/>
      <c r="QTU25" s="37"/>
      <c r="QTV25" s="37"/>
      <c r="QTW25" s="37"/>
      <c r="QTX25" s="37"/>
      <c r="QTY25" s="37"/>
      <c r="QTZ25" s="37"/>
      <c r="QUA25" s="37"/>
      <c r="QUB25" s="37"/>
      <c r="QUC25" s="37"/>
      <c r="QUD25" s="37"/>
      <c r="QUE25" s="37"/>
      <c r="QUF25" s="37"/>
      <c r="QUG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O25" s="37"/>
      <c r="RDP25" s="37"/>
      <c r="RDQ25" s="37"/>
      <c r="RDR25" s="37"/>
      <c r="RDS25" s="37"/>
      <c r="RDT25" s="37"/>
      <c r="RDU25" s="37"/>
      <c r="RDV25" s="37"/>
      <c r="RDW25" s="37"/>
      <c r="RDX25" s="37"/>
      <c r="RDY25" s="37"/>
      <c r="RDZ25" s="37"/>
      <c r="REA25" s="37"/>
      <c r="REB25" s="37"/>
      <c r="REC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K25" s="37"/>
      <c r="RNL25" s="37"/>
      <c r="RNM25" s="37"/>
      <c r="RNN25" s="37"/>
      <c r="RNO25" s="37"/>
      <c r="RNP25" s="37"/>
      <c r="RNQ25" s="37"/>
      <c r="RNR25" s="37"/>
      <c r="RNS25" s="37"/>
      <c r="RNT25" s="37"/>
      <c r="RNU25" s="37"/>
      <c r="RNV25" s="37"/>
      <c r="RNW25" s="37"/>
      <c r="RNX25" s="37"/>
      <c r="RNY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G25" s="37"/>
      <c r="RXH25" s="37"/>
      <c r="RXI25" s="37"/>
      <c r="RXJ25" s="37"/>
      <c r="RXK25" s="37"/>
      <c r="RXL25" s="37"/>
      <c r="RXM25" s="37"/>
      <c r="RXN25" s="37"/>
      <c r="RXO25" s="37"/>
      <c r="RXP25" s="37"/>
      <c r="RXQ25" s="37"/>
      <c r="RXR25" s="37"/>
      <c r="RXS25" s="37"/>
      <c r="RXT25" s="37"/>
      <c r="RXU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C25" s="37"/>
      <c r="SHD25" s="37"/>
      <c r="SHE25" s="37"/>
      <c r="SHF25" s="37"/>
      <c r="SHG25" s="37"/>
      <c r="SHH25" s="37"/>
      <c r="SHI25" s="37"/>
      <c r="SHJ25" s="37"/>
      <c r="SHK25" s="37"/>
      <c r="SHL25" s="37"/>
      <c r="SHM25" s="37"/>
      <c r="SHN25" s="37"/>
      <c r="SHO25" s="37"/>
      <c r="SHP25" s="37"/>
      <c r="SHQ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QY25" s="37"/>
      <c r="SQZ25" s="37"/>
      <c r="SRA25" s="37"/>
      <c r="SRB25" s="37"/>
      <c r="SRC25" s="37"/>
      <c r="SRD25" s="37"/>
      <c r="SRE25" s="37"/>
      <c r="SRF25" s="37"/>
      <c r="SRG25" s="37"/>
      <c r="SRH25" s="37"/>
      <c r="SRI25" s="37"/>
      <c r="SRJ25" s="37"/>
      <c r="SRK25" s="37"/>
      <c r="SRL25" s="37"/>
      <c r="SRM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U25" s="37"/>
      <c r="TAV25" s="37"/>
      <c r="TAW25" s="37"/>
      <c r="TAX25" s="37"/>
      <c r="TAY25" s="37"/>
      <c r="TAZ25" s="37"/>
      <c r="TBA25" s="37"/>
      <c r="TBB25" s="37"/>
      <c r="TBC25" s="37"/>
      <c r="TBD25" s="37"/>
      <c r="TBE25" s="37"/>
      <c r="TBF25" s="37"/>
      <c r="TBG25" s="37"/>
      <c r="TBH25" s="37"/>
      <c r="TBI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Q25" s="37"/>
      <c r="TKR25" s="37"/>
      <c r="TKS25" s="37"/>
      <c r="TKT25" s="37"/>
      <c r="TKU25" s="37"/>
      <c r="TKV25" s="37"/>
      <c r="TKW25" s="37"/>
      <c r="TKX25" s="37"/>
      <c r="TKY25" s="37"/>
      <c r="TKZ25" s="37"/>
      <c r="TLA25" s="37"/>
      <c r="TLB25" s="37"/>
      <c r="TLC25" s="37"/>
      <c r="TLD25" s="37"/>
      <c r="TLE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M25" s="37"/>
      <c r="TUN25" s="37"/>
      <c r="TUO25" s="37"/>
      <c r="TUP25" s="37"/>
      <c r="TUQ25" s="37"/>
      <c r="TUR25" s="37"/>
      <c r="TUS25" s="37"/>
      <c r="TUT25" s="37"/>
      <c r="TUU25" s="37"/>
      <c r="TUV25" s="37"/>
      <c r="TUW25" s="37"/>
      <c r="TUX25" s="37"/>
      <c r="TUY25" s="37"/>
      <c r="TUZ25" s="37"/>
      <c r="TVA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I25" s="37"/>
      <c r="UEJ25" s="37"/>
      <c r="UEK25" s="37"/>
      <c r="UEL25" s="37"/>
      <c r="UEM25" s="37"/>
      <c r="UEN25" s="37"/>
      <c r="UEO25" s="37"/>
      <c r="UEP25" s="37"/>
      <c r="UEQ25" s="37"/>
      <c r="UER25" s="37"/>
      <c r="UES25" s="37"/>
      <c r="UET25" s="37"/>
      <c r="UEU25" s="37"/>
      <c r="UEV25" s="37"/>
      <c r="UEW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E25" s="37"/>
      <c r="UOF25" s="37"/>
      <c r="UOG25" s="37"/>
      <c r="UOH25" s="37"/>
      <c r="UOI25" s="37"/>
      <c r="UOJ25" s="37"/>
      <c r="UOK25" s="37"/>
      <c r="UOL25" s="37"/>
      <c r="UOM25" s="37"/>
      <c r="UON25" s="37"/>
      <c r="UOO25" s="37"/>
      <c r="UOP25" s="37"/>
      <c r="UOQ25" s="37"/>
      <c r="UOR25" s="37"/>
      <c r="UOS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A25" s="37"/>
      <c r="UYB25" s="37"/>
      <c r="UYC25" s="37"/>
      <c r="UYD25" s="37"/>
      <c r="UYE25" s="37"/>
      <c r="UYF25" s="37"/>
      <c r="UYG25" s="37"/>
      <c r="UYH25" s="37"/>
      <c r="UYI25" s="37"/>
      <c r="UYJ25" s="37"/>
      <c r="UYK25" s="37"/>
      <c r="UYL25" s="37"/>
      <c r="UYM25" s="37"/>
      <c r="UYN25" s="37"/>
      <c r="UYO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HW25" s="37"/>
      <c r="VHX25" s="37"/>
      <c r="VHY25" s="37"/>
      <c r="VHZ25" s="37"/>
      <c r="VIA25" s="37"/>
      <c r="VIB25" s="37"/>
      <c r="VIC25" s="37"/>
      <c r="VID25" s="37"/>
      <c r="VIE25" s="37"/>
      <c r="VIF25" s="37"/>
      <c r="VIG25" s="37"/>
      <c r="VIH25" s="37"/>
      <c r="VII25" s="37"/>
      <c r="VIJ25" s="37"/>
      <c r="VIK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S25" s="37"/>
      <c r="VRT25" s="37"/>
      <c r="VRU25" s="37"/>
      <c r="VRV25" s="37"/>
      <c r="VRW25" s="37"/>
      <c r="VRX25" s="37"/>
      <c r="VRY25" s="37"/>
      <c r="VRZ25" s="37"/>
      <c r="VSA25" s="37"/>
      <c r="VSB25" s="37"/>
      <c r="VSC25" s="37"/>
      <c r="VSD25" s="37"/>
      <c r="VSE25" s="37"/>
      <c r="VSF25" s="37"/>
      <c r="VSG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O25" s="37"/>
      <c r="WBP25" s="37"/>
      <c r="WBQ25" s="37"/>
      <c r="WBR25" s="37"/>
      <c r="WBS25" s="37"/>
      <c r="WBT25" s="37"/>
      <c r="WBU25" s="37"/>
      <c r="WBV25" s="37"/>
      <c r="WBW25" s="37"/>
      <c r="WBX25" s="37"/>
      <c r="WBY25" s="37"/>
      <c r="WBZ25" s="37"/>
      <c r="WCA25" s="37"/>
      <c r="WCB25" s="37"/>
      <c r="WCC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K25" s="37"/>
      <c r="WLL25" s="37"/>
      <c r="WLM25" s="37"/>
      <c r="WLN25" s="37"/>
      <c r="WLO25" s="37"/>
      <c r="WLP25" s="37"/>
      <c r="WLQ25" s="37"/>
      <c r="WLR25" s="37"/>
      <c r="WLS25" s="37"/>
      <c r="WLT25" s="37"/>
      <c r="WLU25" s="37"/>
      <c r="WLV25" s="37"/>
      <c r="WLW25" s="37"/>
      <c r="WLX25" s="37"/>
      <c r="WLY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G25" s="37"/>
      <c r="WVH25" s="37"/>
      <c r="WVI25" s="37"/>
      <c r="WVJ25" s="37"/>
      <c r="WVK25" s="37"/>
      <c r="WVL25" s="37"/>
      <c r="WVM25" s="37"/>
      <c r="WVN25" s="37"/>
      <c r="WVO25" s="37"/>
      <c r="WVP25" s="37"/>
      <c r="WVQ25" s="37"/>
      <c r="WVR25" s="37"/>
      <c r="WVS25" s="37"/>
      <c r="WVT25" s="37"/>
      <c r="WVU25" s="37"/>
    </row>
    <row r="26" spans="1:16141" s="269" customFormat="1">
      <c r="A26" s="48"/>
      <c r="B26" s="449" t="s">
        <v>29</v>
      </c>
      <c r="C26" s="449"/>
      <c r="D26" s="449"/>
      <c r="E26" s="449"/>
      <c r="H26" s="270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  <c r="JO26" s="37"/>
      <c r="JP26" s="37"/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/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  <c r="LC26" s="37"/>
      <c r="LD26" s="37"/>
      <c r="LE26" s="37"/>
      <c r="LF26" s="37"/>
      <c r="LG26" s="37"/>
      <c r="LH26" s="37"/>
      <c r="LI26" s="37"/>
      <c r="LJ26" s="37"/>
      <c r="LK26" s="37"/>
      <c r="LL26" s="37"/>
      <c r="LM26" s="37"/>
      <c r="LN26" s="37"/>
      <c r="LO26" s="37"/>
      <c r="LP26" s="37"/>
      <c r="LQ26" s="37"/>
      <c r="LR26" s="37"/>
      <c r="LS26" s="37"/>
      <c r="LT26" s="37"/>
      <c r="LU26" s="37"/>
      <c r="LV26" s="37"/>
      <c r="LW26" s="37"/>
      <c r="LX26" s="37"/>
      <c r="LY26" s="37"/>
      <c r="LZ26" s="37"/>
      <c r="MA26" s="37"/>
      <c r="MB26" s="37"/>
      <c r="MC26" s="37"/>
      <c r="MD26" s="37"/>
      <c r="ME26" s="37"/>
      <c r="MF26" s="37"/>
      <c r="MG26" s="37"/>
      <c r="MH26" s="37"/>
      <c r="MI26" s="37"/>
      <c r="MJ26" s="37"/>
      <c r="MK26" s="37"/>
      <c r="ML26" s="37"/>
      <c r="MM26" s="37"/>
      <c r="MN26" s="37"/>
      <c r="MO26" s="37"/>
      <c r="MP26" s="37"/>
      <c r="MQ26" s="37"/>
      <c r="MR26" s="37"/>
      <c r="MS26" s="37"/>
      <c r="MT26" s="37"/>
      <c r="MU26" s="37"/>
      <c r="MV26" s="37"/>
      <c r="MW26" s="37"/>
      <c r="MX26" s="37"/>
      <c r="MY26" s="37"/>
      <c r="MZ26" s="37"/>
      <c r="NA26" s="37"/>
      <c r="NB26" s="37"/>
      <c r="NC26" s="37"/>
      <c r="ND26" s="37"/>
      <c r="NE26" s="37"/>
      <c r="NF26" s="37"/>
      <c r="NG26" s="37"/>
      <c r="NH26" s="37"/>
      <c r="NI26" s="37"/>
      <c r="NJ26" s="37"/>
      <c r="NK26" s="37"/>
      <c r="NL26" s="37"/>
      <c r="NM26" s="37"/>
      <c r="NN26" s="37"/>
      <c r="NO26" s="37"/>
      <c r="NP26" s="37"/>
      <c r="NQ26" s="37"/>
      <c r="NR26" s="37"/>
      <c r="NS26" s="37"/>
      <c r="NT26" s="37"/>
      <c r="NU26" s="37"/>
      <c r="NV26" s="37"/>
      <c r="NW26" s="37"/>
      <c r="NX26" s="37"/>
      <c r="NY26" s="37"/>
      <c r="NZ26" s="37"/>
      <c r="OA26" s="37"/>
      <c r="OB26" s="37"/>
      <c r="OC26" s="37"/>
      <c r="OD26" s="37"/>
      <c r="OE26" s="37"/>
      <c r="OF26" s="37"/>
      <c r="OG26" s="37"/>
      <c r="OH26" s="37"/>
      <c r="OI26" s="37"/>
      <c r="OJ26" s="37"/>
      <c r="OK26" s="37"/>
      <c r="OL26" s="37"/>
      <c r="OM26" s="37"/>
      <c r="ON26" s="37"/>
      <c r="OO26" s="37"/>
      <c r="OP26" s="37"/>
      <c r="OQ26" s="37"/>
      <c r="OR26" s="37"/>
      <c r="OS26" s="37"/>
      <c r="OT26" s="37"/>
      <c r="OU26" s="37"/>
      <c r="OV26" s="37"/>
      <c r="OW26" s="37"/>
      <c r="OX26" s="37"/>
      <c r="OY26" s="37"/>
      <c r="OZ26" s="37"/>
      <c r="PA26" s="37"/>
      <c r="PB26" s="37"/>
      <c r="PC26" s="37"/>
      <c r="PD26" s="37"/>
      <c r="PE26" s="37"/>
      <c r="PF26" s="37"/>
      <c r="PG26" s="37"/>
      <c r="PH26" s="37"/>
      <c r="PI26" s="37"/>
      <c r="PJ26" s="37"/>
      <c r="PK26" s="37"/>
      <c r="PL26" s="37"/>
      <c r="PM26" s="37"/>
      <c r="PN26" s="37"/>
      <c r="PO26" s="37"/>
      <c r="PP26" s="37"/>
      <c r="PQ26" s="37"/>
      <c r="PR26" s="37"/>
      <c r="PS26" s="37"/>
      <c r="PT26" s="37"/>
      <c r="PU26" s="37"/>
      <c r="PV26" s="37"/>
      <c r="PW26" s="37"/>
      <c r="PX26" s="37"/>
      <c r="PY26" s="37"/>
      <c r="PZ26" s="37"/>
      <c r="QA26" s="37"/>
      <c r="QB26" s="37"/>
      <c r="QC26" s="37"/>
      <c r="QD26" s="37"/>
      <c r="QE26" s="37"/>
      <c r="QF26" s="37"/>
      <c r="QG26" s="37"/>
      <c r="QH26" s="37"/>
      <c r="QI26" s="37"/>
      <c r="QJ26" s="37"/>
      <c r="QK26" s="37"/>
      <c r="QL26" s="37"/>
      <c r="QM26" s="37"/>
      <c r="QN26" s="37"/>
      <c r="QO26" s="37"/>
      <c r="QP26" s="37"/>
      <c r="QQ26" s="37"/>
      <c r="QR26" s="37"/>
      <c r="QS26" s="37"/>
      <c r="QT26" s="37"/>
      <c r="QU26" s="37"/>
      <c r="QV26" s="37"/>
      <c r="QW26" s="37"/>
      <c r="QX26" s="37"/>
      <c r="QY26" s="37"/>
      <c r="QZ26" s="37"/>
      <c r="RA26" s="37"/>
      <c r="RB26" s="37"/>
      <c r="RC26" s="37"/>
      <c r="RD26" s="37"/>
      <c r="RE26" s="37"/>
      <c r="RF26" s="37"/>
      <c r="RG26" s="37"/>
      <c r="RH26" s="37"/>
      <c r="RI26" s="37"/>
      <c r="RJ26" s="37"/>
      <c r="RK26" s="37"/>
      <c r="RL26" s="37"/>
      <c r="RM26" s="37"/>
      <c r="RN26" s="37"/>
      <c r="RO26" s="37"/>
      <c r="RP26" s="37"/>
      <c r="RQ26" s="37"/>
      <c r="RR26" s="37"/>
      <c r="RS26" s="37"/>
      <c r="RT26" s="37"/>
      <c r="RU26" s="37"/>
      <c r="RV26" s="37"/>
      <c r="RW26" s="37"/>
      <c r="RX26" s="37"/>
      <c r="RY26" s="37"/>
      <c r="RZ26" s="37"/>
      <c r="SA26" s="37"/>
      <c r="SB26" s="37"/>
      <c r="SC26" s="37"/>
      <c r="SD26" s="37"/>
      <c r="SE26" s="37"/>
      <c r="SF26" s="37"/>
      <c r="SG26" s="37"/>
      <c r="SH26" s="37"/>
      <c r="SI26" s="37"/>
      <c r="SJ26" s="37"/>
      <c r="SK26" s="37"/>
      <c r="SL26" s="37"/>
      <c r="SM26" s="37"/>
      <c r="SN26" s="37"/>
      <c r="SO26" s="37"/>
      <c r="SP26" s="37"/>
      <c r="SQ26" s="37"/>
      <c r="SR26" s="37"/>
      <c r="SS26" s="37"/>
      <c r="ST26" s="37"/>
      <c r="SU26" s="37"/>
      <c r="SV26" s="37"/>
      <c r="SW26" s="37"/>
      <c r="SX26" s="37"/>
      <c r="SY26" s="37"/>
      <c r="SZ26" s="37"/>
      <c r="TA26" s="37"/>
      <c r="TB26" s="37"/>
      <c r="TC26" s="37"/>
      <c r="TD26" s="37"/>
      <c r="TE26" s="37"/>
      <c r="TF26" s="37"/>
      <c r="TG26" s="37"/>
      <c r="TH26" s="37"/>
      <c r="TI26" s="37"/>
      <c r="TJ26" s="37"/>
      <c r="TK26" s="37"/>
      <c r="TL26" s="37"/>
      <c r="TM26" s="37"/>
      <c r="TN26" s="37"/>
      <c r="TO26" s="37"/>
      <c r="TP26" s="37"/>
      <c r="TQ26" s="37"/>
      <c r="TR26" s="37"/>
      <c r="TS26" s="37"/>
      <c r="TT26" s="37"/>
      <c r="TU26" s="37"/>
      <c r="TV26" s="37"/>
      <c r="TW26" s="37"/>
      <c r="TX26" s="37"/>
      <c r="TY26" s="37"/>
      <c r="TZ26" s="37"/>
      <c r="UA26" s="37"/>
      <c r="UB26" s="37"/>
      <c r="UC26" s="37"/>
      <c r="UD26" s="37"/>
      <c r="UE26" s="37"/>
      <c r="UF26" s="37"/>
      <c r="UG26" s="37"/>
      <c r="UH26" s="37"/>
      <c r="UI26" s="37"/>
      <c r="UJ26" s="37"/>
      <c r="UK26" s="37"/>
      <c r="UL26" s="37"/>
      <c r="UM26" s="37"/>
      <c r="UN26" s="37"/>
      <c r="UO26" s="37"/>
      <c r="UP26" s="37"/>
      <c r="UQ26" s="37"/>
      <c r="UR26" s="37"/>
      <c r="US26" s="37"/>
      <c r="UT26" s="37"/>
      <c r="UU26" s="37"/>
      <c r="UV26" s="37"/>
      <c r="UW26" s="37"/>
      <c r="UX26" s="37"/>
      <c r="UY26" s="37"/>
      <c r="UZ26" s="37"/>
      <c r="VA26" s="37"/>
      <c r="VB26" s="37"/>
      <c r="VC26" s="37"/>
      <c r="VD26" s="37"/>
      <c r="VE26" s="37"/>
      <c r="VF26" s="37"/>
      <c r="VG26" s="37"/>
      <c r="VH26" s="37"/>
      <c r="VI26" s="37"/>
      <c r="VJ26" s="37"/>
      <c r="VK26" s="37"/>
      <c r="VL26" s="37"/>
      <c r="VM26" s="37"/>
      <c r="VN26" s="37"/>
      <c r="VO26" s="37"/>
      <c r="VP26" s="37"/>
      <c r="VQ26" s="37"/>
      <c r="VR26" s="37"/>
      <c r="VS26" s="37"/>
      <c r="VT26" s="37"/>
      <c r="VU26" s="37"/>
      <c r="VV26" s="37"/>
      <c r="VW26" s="37"/>
      <c r="VX26" s="37"/>
      <c r="VY26" s="37"/>
      <c r="VZ26" s="37"/>
      <c r="WA26" s="37"/>
      <c r="WB26" s="37"/>
      <c r="WC26" s="37"/>
      <c r="WD26" s="37"/>
      <c r="WE26" s="37"/>
      <c r="WF26" s="37"/>
      <c r="WG26" s="37"/>
      <c r="WH26" s="37"/>
      <c r="WI26" s="37"/>
      <c r="WJ26" s="37"/>
      <c r="WK26" s="37"/>
      <c r="WL26" s="37"/>
      <c r="WM26" s="37"/>
      <c r="WN26" s="37"/>
      <c r="WO26" s="37"/>
      <c r="WP26" s="37"/>
      <c r="WQ26" s="37"/>
      <c r="WR26" s="37"/>
      <c r="WS26" s="37"/>
      <c r="WT26" s="37"/>
      <c r="WU26" s="37"/>
      <c r="WV26" s="37"/>
      <c r="WW26" s="37"/>
      <c r="WX26" s="37"/>
      <c r="WY26" s="37"/>
      <c r="WZ26" s="37"/>
      <c r="XA26" s="37"/>
      <c r="XB26" s="37"/>
      <c r="XC26" s="37"/>
      <c r="XD26" s="37"/>
      <c r="XE26" s="37"/>
      <c r="XF26" s="37"/>
      <c r="XG26" s="37"/>
      <c r="XH26" s="37"/>
      <c r="XI26" s="37"/>
      <c r="XJ26" s="37"/>
      <c r="XK26" s="37"/>
      <c r="XL26" s="37"/>
      <c r="XM26" s="37"/>
      <c r="XN26" s="37"/>
      <c r="XO26" s="37"/>
      <c r="XP26" s="37"/>
      <c r="XQ26" s="37"/>
      <c r="XR26" s="37"/>
      <c r="XS26" s="37"/>
      <c r="XT26" s="37"/>
      <c r="XU26" s="37"/>
      <c r="XV26" s="37"/>
      <c r="XW26" s="37"/>
      <c r="XX26" s="37"/>
      <c r="XY26" s="37"/>
      <c r="XZ26" s="37"/>
      <c r="YA26" s="37"/>
      <c r="YB26" s="37"/>
      <c r="YC26" s="37"/>
      <c r="YD26" s="37"/>
      <c r="YE26" s="37"/>
      <c r="YF26" s="37"/>
      <c r="YG26" s="37"/>
      <c r="YH26" s="37"/>
      <c r="YI26" s="37"/>
      <c r="YJ26" s="37"/>
      <c r="YK26" s="37"/>
      <c r="YL26" s="37"/>
      <c r="YM26" s="37"/>
      <c r="YN26" s="37"/>
      <c r="YO26" s="37"/>
      <c r="YP26" s="37"/>
      <c r="YQ26" s="37"/>
      <c r="YR26" s="37"/>
      <c r="YS26" s="37"/>
      <c r="YT26" s="37"/>
      <c r="YU26" s="37"/>
      <c r="YV26" s="37"/>
      <c r="YW26" s="37"/>
      <c r="YX26" s="37"/>
      <c r="YY26" s="37"/>
      <c r="YZ26" s="37"/>
      <c r="ZA26" s="37"/>
      <c r="ZB26" s="37"/>
      <c r="ZC26" s="37"/>
      <c r="ZD26" s="37"/>
      <c r="ZE26" s="37"/>
      <c r="ZF26" s="37"/>
      <c r="ZG26" s="37"/>
      <c r="ZH26" s="37"/>
      <c r="ZI26" s="37"/>
      <c r="ZJ26" s="37"/>
      <c r="ZK26" s="37"/>
      <c r="ZL26" s="37"/>
      <c r="ZM26" s="37"/>
      <c r="ZN26" s="37"/>
      <c r="ZO26" s="37"/>
      <c r="ZP26" s="37"/>
      <c r="ZQ26" s="37"/>
      <c r="ZR26" s="37"/>
      <c r="ZS26" s="37"/>
      <c r="ZT26" s="37"/>
      <c r="ZU26" s="37"/>
      <c r="ZV26" s="37"/>
      <c r="ZW26" s="37"/>
      <c r="ZX26" s="37"/>
      <c r="ZY26" s="37"/>
      <c r="ZZ26" s="37"/>
      <c r="AAA26" s="37"/>
      <c r="AAB26" s="37"/>
      <c r="AAC26" s="37"/>
      <c r="AAD26" s="37"/>
      <c r="AAE26" s="37"/>
      <c r="AAF26" s="37"/>
      <c r="AAG26" s="37"/>
      <c r="AAH26" s="37"/>
      <c r="AAI26" s="37"/>
      <c r="AAJ26" s="37"/>
      <c r="AAK26" s="37"/>
      <c r="AAL26" s="37"/>
      <c r="AAM26" s="37"/>
      <c r="AAN26" s="37"/>
      <c r="AAO26" s="37"/>
      <c r="AAP26" s="37"/>
      <c r="AAQ26" s="37"/>
      <c r="AAR26" s="37"/>
      <c r="AAS26" s="37"/>
      <c r="AAT26" s="37"/>
      <c r="AAU26" s="37"/>
      <c r="AAV26" s="37"/>
      <c r="AAW26" s="37"/>
      <c r="AAX26" s="37"/>
      <c r="AAY26" s="37"/>
      <c r="AAZ26" s="37"/>
      <c r="ABA26" s="37"/>
      <c r="ABB26" s="37"/>
      <c r="ABC26" s="37"/>
      <c r="ABD26" s="37"/>
      <c r="ABE26" s="37"/>
      <c r="ABF26" s="37"/>
      <c r="ABG26" s="37"/>
      <c r="ABH26" s="37"/>
      <c r="ABI26" s="37"/>
      <c r="ABJ26" s="37"/>
      <c r="ABK26" s="37"/>
      <c r="ABL26" s="37"/>
      <c r="ABM26" s="37"/>
      <c r="ABN26" s="37"/>
      <c r="ABO26" s="37"/>
      <c r="ABP26" s="37"/>
      <c r="ABQ26" s="37"/>
      <c r="ABR26" s="37"/>
      <c r="ABS26" s="37"/>
      <c r="ABT26" s="37"/>
      <c r="ABU26" s="37"/>
      <c r="ABV26" s="37"/>
      <c r="ABW26" s="37"/>
      <c r="ABX26" s="37"/>
      <c r="ABY26" s="37"/>
      <c r="ABZ26" s="37"/>
      <c r="ACA26" s="37"/>
      <c r="ACB26" s="37"/>
      <c r="ACC26" s="37"/>
      <c r="ACD26" s="37"/>
      <c r="ACE26" s="37"/>
      <c r="ACF26" s="37"/>
      <c r="ACG26" s="37"/>
      <c r="ACH26" s="37"/>
      <c r="ACI26" s="37"/>
      <c r="ACJ26" s="37"/>
      <c r="ACK26" s="37"/>
      <c r="ACL26" s="37"/>
      <c r="ACM26" s="37"/>
      <c r="ACN26" s="37"/>
      <c r="ACO26" s="37"/>
      <c r="ACP26" s="37"/>
      <c r="ACQ26" s="37"/>
      <c r="ACR26" s="37"/>
      <c r="ACS26" s="37"/>
      <c r="ACT26" s="37"/>
      <c r="ACU26" s="37"/>
      <c r="ACV26" s="37"/>
      <c r="ACW26" s="37"/>
      <c r="ACX26" s="37"/>
      <c r="ACY26" s="37"/>
      <c r="ACZ26" s="37"/>
      <c r="ADA26" s="37"/>
      <c r="ADB26" s="37"/>
      <c r="ADC26" s="37"/>
      <c r="ADD26" s="37"/>
      <c r="ADE26" s="37"/>
      <c r="ADF26" s="37"/>
      <c r="ADG26" s="37"/>
      <c r="ADH26" s="37"/>
      <c r="ADI26" s="37"/>
      <c r="ADJ26" s="37"/>
      <c r="ADK26" s="37"/>
      <c r="ADL26" s="37"/>
      <c r="ADM26" s="37"/>
      <c r="ADN26" s="37"/>
      <c r="ADO26" s="37"/>
      <c r="ADP26" s="37"/>
      <c r="ADQ26" s="37"/>
      <c r="ADR26" s="37"/>
      <c r="ADS26" s="37"/>
      <c r="ADT26" s="37"/>
      <c r="ADU26" s="37"/>
      <c r="ADV26" s="37"/>
      <c r="ADW26" s="37"/>
      <c r="ADX26" s="37"/>
      <c r="ADY26" s="37"/>
      <c r="ADZ26" s="37"/>
      <c r="AEA26" s="37"/>
      <c r="AEB26" s="37"/>
      <c r="AEC26" s="37"/>
      <c r="AED26" s="37"/>
      <c r="AEE26" s="37"/>
      <c r="AEF26" s="37"/>
      <c r="AEG26" s="37"/>
      <c r="AEH26" s="37"/>
      <c r="AEI26" s="37"/>
      <c r="AEJ26" s="37"/>
      <c r="AEK26" s="37"/>
      <c r="AEL26" s="37"/>
      <c r="AEM26" s="37"/>
      <c r="AEN26" s="37"/>
      <c r="AEO26" s="37"/>
      <c r="AEP26" s="37"/>
      <c r="AEQ26" s="37"/>
      <c r="AER26" s="37"/>
      <c r="AES26" s="37"/>
      <c r="AET26" s="37"/>
      <c r="AEU26" s="37"/>
      <c r="AEV26" s="37"/>
      <c r="AEW26" s="37"/>
      <c r="AEX26" s="37"/>
      <c r="AEY26" s="37"/>
      <c r="AEZ26" s="37"/>
      <c r="AFA26" s="37"/>
      <c r="AFB26" s="37"/>
      <c r="AFC26" s="37"/>
      <c r="AFD26" s="37"/>
      <c r="AFE26" s="37"/>
      <c r="AFF26" s="37"/>
      <c r="AFG26" s="37"/>
      <c r="AFH26" s="37"/>
      <c r="AFI26" s="37"/>
      <c r="AFJ26" s="37"/>
      <c r="AFK26" s="37"/>
      <c r="AFL26" s="37"/>
      <c r="AFM26" s="37"/>
      <c r="AFN26" s="37"/>
      <c r="AFO26" s="37"/>
      <c r="AFP26" s="37"/>
      <c r="AFQ26" s="37"/>
      <c r="AFR26" s="37"/>
      <c r="AFS26" s="37"/>
      <c r="AFT26" s="37"/>
      <c r="AFU26" s="37"/>
      <c r="AFV26" s="37"/>
      <c r="AFW26" s="37"/>
      <c r="AFX26" s="37"/>
      <c r="AFY26" s="37"/>
      <c r="AFZ26" s="37"/>
      <c r="AGA26" s="37"/>
      <c r="AGB26" s="37"/>
      <c r="AGC26" s="37"/>
      <c r="AGD26" s="37"/>
      <c r="AGE26" s="37"/>
      <c r="AGF26" s="37"/>
      <c r="AGG26" s="37"/>
      <c r="AGH26" s="37"/>
      <c r="AGI26" s="37"/>
      <c r="AGJ26" s="37"/>
      <c r="AGK26" s="37"/>
      <c r="AGL26" s="37"/>
      <c r="AGM26" s="37"/>
      <c r="AGN26" s="37"/>
      <c r="AGO26" s="37"/>
      <c r="AGP26" s="37"/>
      <c r="AGQ26" s="37"/>
      <c r="AGR26" s="37"/>
      <c r="AGS26" s="37"/>
      <c r="AGT26" s="37"/>
      <c r="AGU26" s="37"/>
      <c r="AGV26" s="37"/>
      <c r="AGW26" s="37"/>
      <c r="AGX26" s="37"/>
      <c r="AGY26" s="37"/>
      <c r="AGZ26" s="37"/>
      <c r="AHA26" s="37"/>
      <c r="AHB26" s="37"/>
      <c r="AHC26" s="37"/>
      <c r="AHD26" s="37"/>
      <c r="AHE26" s="37"/>
      <c r="AHF26" s="37"/>
      <c r="AHG26" s="37"/>
      <c r="AHH26" s="37"/>
      <c r="AHI26" s="37"/>
      <c r="AHJ26" s="37"/>
      <c r="AHK26" s="37"/>
      <c r="AHL26" s="37"/>
      <c r="AHM26" s="37"/>
      <c r="AHN26" s="37"/>
      <c r="AHO26" s="37"/>
      <c r="AHP26" s="37"/>
      <c r="AHQ26" s="37"/>
      <c r="AHR26" s="37"/>
      <c r="AHS26" s="37"/>
      <c r="AHT26" s="37"/>
      <c r="AHU26" s="37"/>
      <c r="AHV26" s="37"/>
      <c r="AHW26" s="37"/>
      <c r="AHX26" s="37"/>
      <c r="AHY26" s="37"/>
      <c r="AHZ26" s="37"/>
      <c r="AIA26" s="37"/>
      <c r="AIB26" s="37"/>
      <c r="AIC26" s="37"/>
      <c r="AID26" s="37"/>
      <c r="AIE26" s="37"/>
      <c r="AIF26" s="37"/>
      <c r="AIG26" s="37"/>
      <c r="AIH26" s="37"/>
      <c r="AII26" s="37"/>
      <c r="AIJ26" s="37"/>
      <c r="AIK26" s="37"/>
      <c r="AIL26" s="37"/>
      <c r="AIM26" s="37"/>
      <c r="AIN26" s="37"/>
      <c r="AIO26" s="37"/>
      <c r="AIP26" s="37"/>
      <c r="AIQ26" s="37"/>
      <c r="AIR26" s="37"/>
      <c r="AIS26" s="37"/>
      <c r="AIT26" s="37"/>
      <c r="AIU26" s="37"/>
      <c r="AIV26" s="37"/>
      <c r="AIW26" s="37"/>
      <c r="AIX26" s="37"/>
      <c r="AIY26" s="37"/>
      <c r="AIZ26" s="37"/>
      <c r="AJA26" s="37"/>
      <c r="AJB26" s="37"/>
      <c r="AJC26" s="37"/>
      <c r="AJD26" s="37"/>
      <c r="AJE26" s="37"/>
      <c r="AJF26" s="37"/>
      <c r="AJG26" s="37"/>
      <c r="AJH26" s="37"/>
      <c r="AJI26" s="37"/>
      <c r="AJJ26" s="37"/>
      <c r="AJK26" s="37"/>
      <c r="AJL26" s="37"/>
      <c r="AJM26" s="37"/>
      <c r="AJN26" s="37"/>
      <c r="AJO26" s="37"/>
      <c r="AJP26" s="37"/>
      <c r="AJQ26" s="37"/>
      <c r="AJR26" s="37"/>
      <c r="AJS26" s="37"/>
      <c r="AJT26" s="37"/>
      <c r="AJU26" s="37"/>
      <c r="AJV26" s="37"/>
      <c r="AJW26" s="37"/>
      <c r="AJX26" s="37"/>
      <c r="AJY26" s="37"/>
      <c r="AJZ26" s="37"/>
      <c r="AKA26" s="37"/>
      <c r="AKB26" s="37"/>
      <c r="AKC26" s="37"/>
      <c r="AKD26" s="37"/>
      <c r="AKE26" s="37"/>
      <c r="AKF26" s="37"/>
      <c r="AKG26" s="37"/>
      <c r="AKH26" s="37"/>
      <c r="AKI26" s="37"/>
      <c r="AKJ26" s="37"/>
      <c r="AKK26" s="37"/>
      <c r="AKL26" s="37"/>
      <c r="AKM26" s="37"/>
      <c r="AKN26" s="37"/>
      <c r="AKO26" s="37"/>
      <c r="AKP26" s="37"/>
      <c r="AKQ26" s="37"/>
      <c r="AKR26" s="37"/>
      <c r="AKS26" s="37"/>
      <c r="AKT26" s="37"/>
      <c r="AKU26" s="37"/>
      <c r="AKV26" s="37"/>
      <c r="AKW26" s="37"/>
      <c r="AKX26" s="37"/>
      <c r="AKY26" s="37"/>
      <c r="AKZ26" s="37"/>
      <c r="ALA26" s="37"/>
      <c r="ALB26" s="37"/>
      <c r="ALC26" s="37"/>
      <c r="ALD26" s="37"/>
      <c r="ALE26" s="37"/>
      <c r="ALF26" s="37"/>
      <c r="ALG26" s="37"/>
      <c r="ALH26" s="37"/>
      <c r="ALI26" s="37"/>
      <c r="ALJ26" s="37"/>
      <c r="ALK26" s="37"/>
      <c r="ALL26" s="37"/>
      <c r="ALM26" s="37"/>
      <c r="ALN26" s="37"/>
      <c r="ALO26" s="37"/>
      <c r="ALP26" s="37"/>
      <c r="ALQ26" s="37"/>
      <c r="ALR26" s="37"/>
      <c r="ALS26" s="37"/>
      <c r="ALT26" s="37"/>
      <c r="ALU26" s="37"/>
      <c r="ALV26" s="37"/>
      <c r="ALW26" s="37"/>
      <c r="ALX26" s="37"/>
      <c r="ALY26" s="37"/>
      <c r="ALZ26" s="37"/>
      <c r="AMA26" s="37"/>
      <c r="AMB26" s="37"/>
      <c r="AMC26" s="37"/>
      <c r="AMD26" s="37"/>
      <c r="AME26" s="37"/>
      <c r="AMF26" s="37"/>
      <c r="AMG26" s="37"/>
      <c r="AMH26" s="37"/>
      <c r="AMI26" s="37"/>
      <c r="AMJ26" s="37"/>
      <c r="AMK26" s="37"/>
      <c r="AML26" s="37"/>
      <c r="AMM26" s="37"/>
      <c r="AMN26" s="37"/>
      <c r="AMO26" s="37"/>
      <c r="AMP26" s="37"/>
      <c r="AMQ26" s="37"/>
      <c r="AMR26" s="37"/>
      <c r="AMS26" s="37"/>
      <c r="AMT26" s="37"/>
      <c r="AMU26" s="37"/>
      <c r="AMV26" s="37"/>
      <c r="AMW26" s="37"/>
      <c r="AMX26" s="37"/>
      <c r="AMY26" s="37"/>
      <c r="AMZ26" s="37"/>
      <c r="ANA26" s="37"/>
      <c r="ANB26" s="37"/>
      <c r="ANC26" s="37"/>
      <c r="AND26" s="37"/>
      <c r="ANE26" s="37"/>
      <c r="ANF26" s="37"/>
      <c r="ANG26" s="37"/>
      <c r="ANH26" s="37"/>
      <c r="ANI26" s="37"/>
      <c r="ANJ26" s="37"/>
      <c r="ANK26" s="37"/>
      <c r="ANL26" s="37"/>
      <c r="ANM26" s="37"/>
      <c r="ANN26" s="37"/>
      <c r="ANO26" s="37"/>
      <c r="ANP26" s="37"/>
      <c r="ANQ26" s="37"/>
      <c r="ANR26" s="37"/>
      <c r="ANS26" s="37"/>
      <c r="ANT26" s="37"/>
      <c r="ANU26" s="37"/>
      <c r="ANV26" s="37"/>
      <c r="ANW26" s="37"/>
      <c r="ANX26" s="37"/>
      <c r="ANY26" s="37"/>
      <c r="ANZ26" s="37"/>
      <c r="AOA26" s="37"/>
      <c r="AOB26" s="37"/>
      <c r="AOC26" s="37"/>
      <c r="AOD26" s="37"/>
      <c r="AOE26" s="37"/>
      <c r="AOF26" s="37"/>
      <c r="AOG26" s="37"/>
      <c r="AOH26" s="37"/>
      <c r="AOI26" s="37"/>
      <c r="AOJ26" s="37"/>
      <c r="AOK26" s="37"/>
      <c r="AOL26" s="37"/>
      <c r="AOM26" s="37"/>
      <c r="AON26" s="37"/>
      <c r="AOO26" s="37"/>
      <c r="AOP26" s="37"/>
      <c r="AOQ26" s="37"/>
      <c r="AOR26" s="37"/>
      <c r="AOS26" s="37"/>
      <c r="AOT26" s="37"/>
      <c r="AOU26" s="37"/>
      <c r="AOV26" s="37"/>
      <c r="AOW26" s="37"/>
      <c r="AOX26" s="37"/>
      <c r="AOY26" s="37"/>
      <c r="AOZ26" s="37"/>
      <c r="APA26" s="37"/>
      <c r="APB26" s="37"/>
      <c r="APC26" s="37"/>
      <c r="APD26" s="37"/>
      <c r="APE26" s="37"/>
      <c r="APF26" s="37"/>
      <c r="APG26" s="37"/>
      <c r="APH26" s="37"/>
      <c r="API26" s="37"/>
      <c r="APJ26" s="37"/>
      <c r="APK26" s="37"/>
      <c r="APL26" s="37"/>
      <c r="APM26" s="37"/>
      <c r="APN26" s="37"/>
      <c r="APO26" s="37"/>
      <c r="APP26" s="37"/>
      <c r="APQ26" s="37"/>
      <c r="APR26" s="37"/>
      <c r="APS26" s="37"/>
      <c r="APT26" s="37"/>
      <c r="APU26" s="37"/>
      <c r="APV26" s="37"/>
      <c r="APW26" s="37"/>
      <c r="APX26" s="37"/>
      <c r="APY26" s="37"/>
      <c r="APZ26" s="37"/>
      <c r="AQA26" s="37"/>
      <c r="AQB26" s="37"/>
      <c r="AQC26" s="37"/>
      <c r="AQD26" s="37"/>
      <c r="AQE26" s="37"/>
      <c r="AQF26" s="37"/>
      <c r="AQG26" s="37"/>
      <c r="AQH26" s="37"/>
      <c r="AQI26" s="37"/>
      <c r="AQJ26" s="37"/>
      <c r="AQK26" s="37"/>
      <c r="AQL26" s="37"/>
      <c r="AQM26" s="37"/>
      <c r="AQN26" s="37"/>
      <c r="AQO26" s="37"/>
      <c r="AQP26" s="37"/>
      <c r="AQQ26" s="37"/>
      <c r="AQR26" s="37"/>
      <c r="AQS26" s="37"/>
      <c r="AQT26" s="37"/>
      <c r="AQU26" s="37"/>
      <c r="AQV26" s="37"/>
      <c r="AQW26" s="37"/>
      <c r="AQX26" s="37"/>
      <c r="AQY26" s="37"/>
      <c r="AQZ26" s="37"/>
      <c r="ARA26" s="37"/>
      <c r="ARB26" s="37"/>
      <c r="ARC26" s="37"/>
      <c r="ARD26" s="37"/>
      <c r="ARE26" s="37"/>
      <c r="ARF26" s="37"/>
      <c r="ARG26" s="37"/>
      <c r="ARH26" s="37"/>
      <c r="ARI26" s="37"/>
      <c r="ARJ26" s="37"/>
      <c r="ARK26" s="37"/>
      <c r="ARL26" s="37"/>
      <c r="ARM26" s="37"/>
      <c r="ARN26" s="37"/>
      <c r="ARO26" s="37"/>
      <c r="ARP26" s="37"/>
      <c r="ARQ26" s="37"/>
      <c r="ARR26" s="37"/>
      <c r="ARS26" s="37"/>
      <c r="ART26" s="37"/>
      <c r="ARU26" s="37"/>
      <c r="ARV26" s="37"/>
      <c r="ARW26" s="37"/>
      <c r="ARX26" s="37"/>
      <c r="ARY26" s="37"/>
      <c r="ARZ26" s="37"/>
      <c r="ASA26" s="37"/>
      <c r="ASB26" s="37"/>
      <c r="ASC26" s="37"/>
      <c r="ASD26" s="37"/>
      <c r="ASE26" s="37"/>
      <c r="ASF26" s="37"/>
      <c r="ASG26" s="37"/>
      <c r="ASH26" s="37"/>
      <c r="ASI26" s="37"/>
      <c r="ASJ26" s="37"/>
      <c r="ASK26" s="37"/>
      <c r="ASL26" s="37"/>
      <c r="ASM26" s="37"/>
      <c r="ASN26" s="37"/>
      <c r="ASO26" s="37"/>
      <c r="ASP26" s="37"/>
      <c r="ASQ26" s="37"/>
      <c r="ASR26" s="37"/>
      <c r="ASS26" s="37"/>
      <c r="AST26" s="37"/>
      <c r="ASU26" s="37"/>
      <c r="ASV26" s="37"/>
      <c r="ASW26" s="37"/>
      <c r="ASX26" s="37"/>
      <c r="ASY26" s="37"/>
      <c r="ASZ26" s="37"/>
      <c r="ATA26" s="37"/>
      <c r="ATB26" s="37"/>
      <c r="ATC26" s="37"/>
      <c r="ATD26" s="37"/>
      <c r="ATE26" s="37"/>
      <c r="ATF26" s="37"/>
      <c r="ATG26" s="37"/>
      <c r="ATH26" s="37"/>
      <c r="ATI26" s="37"/>
      <c r="ATJ26" s="37"/>
      <c r="ATK26" s="37"/>
      <c r="ATL26" s="37"/>
      <c r="ATM26" s="37"/>
      <c r="ATN26" s="37"/>
      <c r="ATO26" s="37"/>
      <c r="ATP26" s="37"/>
      <c r="ATQ26" s="37"/>
      <c r="ATR26" s="37"/>
      <c r="ATS26" s="37"/>
      <c r="ATT26" s="37"/>
      <c r="ATU26" s="37"/>
      <c r="ATV26" s="37"/>
      <c r="ATW26" s="37"/>
      <c r="ATX26" s="37"/>
      <c r="ATY26" s="37"/>
      <c r="ATZ26" s="37"/>
      <c r="AUA26" s="37"/>
      <c r="AUB26" s="37"/>
      <c r="AUC26" s="37"/>
      <c r="AUD26" s="37"/>
      <c r="AUE26" s="37"/>
      <c r="AUF26" s="37"/>
      <c r="AUG26" s="37"/>
      <c r="AUH26" s="37"/>
      <c r="AUI26" s="37"/>
      <c r="AUJ26" s="37"/>
      <c r="AUK26" s="37"/>
      <c r="AUL26" s="37"/>
      <c r="AUM26" s="37"/>
      <c r="AUN26" s="37"/>
      <c r="AUO26" s="37"/>
      <c r="AUP26" s="37"/>
      <c r="AUQ26" s="37"/>
      <c r="AUR26" s="37"/>
      <c r="AUS26" s="37"/>
      <c r="AUT26" s="37"/>
      <c r="AUU26" s="37"/>
      <c r="AUV26" s="37"/>
      <c r="AUW26" s="37"/>
      <c r="AUX26" s="37"/>
      <c r="AUY26" s="37"/>
      <c r="AUZ26" s="37"/>
      <c r="AVA26" s="37"/>
      <c r="AVB26" s="37"/>
      <c r="AVC26" s="37"/>
      <c r="AVD26" s="37"/>
      <c r="AVE26" s="37"/>
      <c r="AVF26" s="37"/>
      <c r="AVG26" s="37"/>
      <c r="AVH26" s="37"/>
      <c r="AVI26" s="37"/>
      <c r="AVJ26" s="37"/>
      <c r="AVK26" s="37"/>
      <c r="AVL26" s="37"/>
      <c r="AVM26" s="37"/>
      <c r="AVN26" s="37"/>
      <c r="AVO26" s="37"/>
      <c r="AVP26" s="37"/>
      <c r="AVQ26" s="37"/>
      <c r="AVR26" s="37"/>
      <c r="AVS26" s="37"/>
      <c r="AVT26" s="37"/>
      <c r="AVU26" s="37"/>
      <c r="AVV26" s="37"/>
      <c r="AVW26" s="37"/>
      <c r="AVX26" s="37"/>
      <c r="AVY26" s="37"/>
      <c r="AVZ26" s="37"/>
      <c r="AWA26" s="37"/>
      <c r="AWB26" s="37"/>
      <c r="AWC26" s="37"/>
      <c r="AWD26" s="37"/>
      <c r="AWE26" s="37"/>
      <c r="AWF26" s="37"/>
      <c r="AWG26" s="37"/>
      <c r="AWH26" s="37"/>
      <c r="AWI26" s="37"/>
      <c r="AWJ26" s="37"/>
      <c r="AWK26" s="37"/>
      <c r="AWL26" s="37"/>
      <c r="AWM26" s="37"/>
      <c r="AWN26" s="37"/>
      <c r="AWO26" s="37"/>
      <c r="AWP26" s="37"/>
      <c r="AWQ26" s="37"/>
      <c r="AWR26" s="37"/>
      <c r="AWS26" s="37"/>
      <c r="AWT26" s="37"/>
      <c r="AWU26" s="37"/>
      <c r="AWV26" s="37"/>
      <c r="AWW26" s="37"/>
      <c r="AWX26" s="37"/>
      <c r="AWY26" s="37"/>
      <c r="AWZ26" s="37"/>
      <c r="AXA26" s="37"/>
      <c r="AXB26" s="37"/>
      <c r="AXC26" s="37"/>
      <c r="AXD26" s="37"/>
      <c r="AXE26" s="37"/>
      <c r="AXF26" s="37"/>
      <c r="AXG26" s="37"/>
      <c r="AXH26" s="37"/>
      <c r="AXI26" s="37"/>
      <c r="AXJ26" s="37"/>
      <c r="AXK26" s="37"/>
      <c r="AXL26" s="37"/>
      <c r="AXM26" s="37"/>
      <c r="AXN26" s="37"/>
      <c r="AXO26" s="37"/>
      <c r="AXP26" s="37"/>
      <c r="AXQ26" s="37"/>
      <c r="AXR26" s="37"/>
      <c r="AXS26" s="37"/>
      <c r="AXT26" s="37"/>
      <c r="AXU26" s="37"/>
      <c r="AXV26" s="37"/>
      <c r="AXW26" s="37"/>
      <c r="AXX26" s="37"/>
      <c r="AXY26" s="37"/>
      <c r="AXZ26" s="37"/>
      <c r="AYA26" s="37"/>
      <c r="AYB26" s="37"/>
      <c r="AYC26" s="37"/>
      <c r="AYD26" s="37"/>
      <c r="AYE26" s="37"/>
      <c r="AYF26" s="37"/>
      <c r="AYG26" s="37"/>
      <c r="AYH26" s="37"/>
      <c r="AYI26" s="37"/>
      <c r="AYJ26" s="37"/>
      <c r="AYK26" s="37"/>
      <c r="AYL26" s="37"/>
      <c r="AYM26" s="37"/>
      <c r="AYN26" s="37"/>
      <c r="AYO26" s="37"/>
      <c r="AYP26" s="37"/>
      <c r="AYQ26" s="37"/>
      <c r="AYR26" s="37"/>
      <c r="AYS26" s="37"/>
      <c r="AYT26" s="37"/>
      <c r="AYU26" s="37"/>
      <c r="AYV26" s="37"/>
      <c r="AYW26" s="37"/>
      <c r="AYX26" s="37"/>
      <c r="AYY26" s="37"/>
      <c r="AYZ26" s="37"/>
      <c r="AZA26" s="37"/>
      <c r="AZB26" s="37"/>
      <c r="AZC26" s="37"/>
      <c r="AZD26" s="37"/>
      <c r="AZE26" s="37"/>
      <c r="AZF26" s="37"/>
      <c r="AZG26" s="37"/>
      <c r="AZH26" s="37"/>
      <c r="AZI26" s="37"/>
      <c r="AZJ26" s="37"/>
      <c r="AZK26" s="37"/>
      <c r="AZL26" s="37"/>
      <c r="AZM26" s="37"/>
      <c r="AZN26" s="37"/>
      <c r="AZO26" s="37"/>
      <c r="AZP26" s="37"/>
      <c r="AZQ26" s="37"/>
      <c r="AZR26" s="37"/>
      <c r="AZS26" s="37"/>
      <c r="AZT26" s="37"/>
      <c r="AZU26" s="37"/>
      <c r="AZV26" s="37"/>
      <c r="AZW26" s="37"/>
      <c r="AZX26" s="37"/>
      <c r="AZY26" s="37"/>
      <c r="AZZ26" s="37"/>
      <c r="BAA26" s="37"/>
      <c r="BAB26" s="37"/>
      <c r="BAC26" s="37"/>
      <c r="BAD26" s="37"/>
      <c r="BAE26" s="37"/>
      <c r="BAF26" s="37"/>
      <c r="BAG26" s="37"/>
      <c r="BAH26" s="37"/>
      <c r="BAI26" s="37"/>
      <c r="BAJ26" s="37"/>
      <c r="BAK26" s="37"/>
      <c r="BAL26" s="37"/>
      <c r="BAM26" s="37"/>
      <c r="BAN26" s="37"/>
      <c r="BAO26" s="37"/>
      <c r="BAP26" s="37"/>
      <c r="BAQ26" s="37"/>
      <c r="BAR26" s="37"/>
      <c r="BAS26" s="37"/>
      <c r="BAT26" s="37"/>
      <c r="BAU26" s="37"/>
      <c r="BAV26" s="37"/>
      <c r="BAW26" s="37"/>
      <c r="BAX26" s="37"/>
      <c r="BAY26" s="37"/>
      <c r="BAZ26" s="37"/>
      <c r="BBA26" s="37"/>
      <c r="BBB26" s="37"/>
      <c r="BBC26" s="37"/>
      <c r="BBD26" s="37"/>
      <c r="BBE26" s="37"/>
      <c r="BBF26" s="37"/>
      <c r="BBG26" s="37"/>
      <c r="BBH26" s="37"/>
      <c r="BBI26" s="37"/>
      <c r="BBJ26" s="37"/>
      <c r="BBK26" s="37"/>
      <c r="BBL26" s="37"/>
      <c r="BBM26" s="37"/>
      <c r="BBN26" s="37"/>
      <c r="BBO26" s="37"/>
      <c r="BBP26" s="37"/>
      <c r="BBQ26" s="37"/>
      <c r="BBR26" s="37"/>
      <c r="BBS26" s="37"/>
      <c r="BBT26" s="37"/>
      <c r="BBU26" s="37"/>
      <c r="BBV26" s="37"/>
      <c r="BBW26" s="37"/>
      <c r="BBX26" s="37"/>
      <c r="BBY26" s="37"/>
      <c r="BBZ26" s="37"/>
      <c r="BCA26" s="37"/>
      <c r="BCB26" s="37"/>
      <c r="BCC26" s="37"/>
      <c r="BCD26" s="37"/>
      <c r="BCE26" s="37"/>
      <c r="BCF26" s="37"/>
      <c r="BCG26" s="37"/>
      <c r="BCH26" s="37"/>
      <c r="BCI26" s="37"/>
      <c r="BCJ26" s="37"/>
      <c r="BCK26" s="37"/>
      <c r="BCL26" s="37"/>
      <c r="BCM26" s="37"/>
      <c r="BCN26" s="37"/>
      <c r="BCO26" s="37"/>
      <c r="BCP26" s="37"/>
      <c r="BCQ26" s="37"/>
      <c r="BCR26" s="37"/>
      <c r="BCS26" s="37"/>
      <c r="BCT26" s="37"/>
      <c r="BCU26" s="37"/>
      <c r="BCV26" s="37"/>
      <c r="BCW26" s="37"/>
      <c r="BCX26" s="37"/>
      <c r="BCY26" s="37"/>
      <c r="BCZ26" s="37"/>
      <c r="BDA26" s="37"/>
      <c r="BDB26" s="37"/>
      <c r="BDC26" s="37"/>
      <c r="BDD26" s="37"/>
      <c r="BDE26" s="37"/>
      <c r="BDF26" s="37"/>
      <c r="BDG26" s="37"/>
      <c r="BDH26" s="37"/>
      <c r="BDI26" s="37"/>
      <c r="BDJ26" s="37"/>
      <c r="BDK26" s="37"/>
      <c r="BDL26" s="37"/>
      <c r="BDM26" s="37"/>
      <c r="BDN26" s="37"/>
      <c r="BDO26" s="37"/>
      <c r="BDP26" s="37"/>
      <c r="BDQ26" s="37"/>
      <c r="BDR26" s="37"/>
      <c r="BDS26" s="37"/>
      <c r="BDT26" s="37"/>
      <c r="BDU26" s="37"/>
      <c r="BDV26" s="37"/>
      <c r="BDW26" s="37"/>
      <c r="BDX26" s="37"/>
      <c r="BDY26" s="37"/>
      <c r="BDZ26" s="37"/>
      <c r="BEA26" s="37"/>
      <c r="BEB26" s="37"/>
      <c r="BEC26" s="37"/>
      <c r="BED26" s="37"/>
      <c r="BEE26" s="37"/>
      <c r="BEF26" s="37"/>
      <c r="BEG26" s="37"/>
      <c r="BEH26" s="37"/>
      <c r="BEI26" s="37"/>
      <c r="BEJ26" s="37"/>
      <c r="BEK26" s="37"/>
      <c r="BEL26" s="37"/>
      <c r="BEM26" s="37"/>
      <c r="BEN26" s="37"/>
      <c r="BEO26" s="37"/>
      <c r="BEP26" s="37"/>
      <c r="BEQ26" s="37"/>
      <c r="BER26" s="37"/>
      <c r="BES26" s="37"/>
      <c r="BET26" s="37"/>
      <c r="BEU26" s="37"/>
      <c r="BEV26" s="37"/>
      <c r="BEW26" s="37"/>
      <c r="BEX26" s="37"/>
      <c r="BEY26" s="37"/>
      <c r="BEZ26" s="37"/>
      <c r="BFA26" s="37"/>
      <c r="BFB26" s="37"/>
      <c r="BFC26" s="37"/>
      <c r="BFD26" s="37"/>
      <c r="BFE26" s="37"/>
      <c r="BFF26" s="37"/>
      <c r="BFG26" s="37"/>
      <c r="BFH26" s="37"/>
      <c r="BFI26" s="37"/>
      <c r="BFJ26" s="37"/>
      <c r="BFK26" s="37"/>
      <c r="BFL26" s="37"/>
      <c r="BFM26" s="37"/>
      <c r="BFN26" s="37"/>
      <c r="BFO26" s="37"/>
      <c r="BFP26" s="37"/>
      <c r="BFQ26" s="37"/>
      <c r="BFR26" s="37"/>
      <c r="BFS26" s="37"/>
      <c r="BFT26" s="37"/>
      <c r="BFU26" s="37"/>
      <c r="BFV26" s="37"/>
      <c r="BFW26" s="37"/>
      <c r="BFX26" s="37"/>
      <c r="BFY26" s="37"/>
      <c r="BFZ26" s="37"/>
      <c r="BGA26" s="37"/>
      <c r="BGB26" s="37"/>
      <c r="BGC26" s="37"/>
      <c r="BGD26" s="37"/>
      <c r="BGE26" s="37"/>
      <c r="BGF26" s="37"/>
      <c r="BGG26" s="37"/>
      <c r="BGH26" s="37"/>
      <c r="BGI26" s="37"/>
      <c r="BGJ26" s="37"/>
      <c r="BGK26" s="37"/>
      <c r="BGL26" s="37"/>
      <c r="BGM26" s="37"/>
      <c r="BGN26" s="37"/>
      <c r="BGO26" s="37"/>
      <c r="BGP26" s="37"/>
      <c r="BGQ26" s="37"/>
      <c r="BGR26" s="37"/>
      <c r="BGS26" s="37"/>
      <c r="BGT26" s="37"/>
      <c r="BGU26" s="37"/>
      <c r="BGV26" s="37"/>
      <c r="BGW26" s="37"/>
      <c r="BGX26" s="37"/>
      <c r="BGY26" s="37"/>
      <c r="BGZ26" s="37"/>
      <c r="BHA26" s="37"/>
      <c r="BHB26" s="37"/>
      <c r="BHC26" s="37"/>
      <c r="BHD26" s="37"/>
      <c r="BHE26" s="37"/>
      <c r="BHF26" s="37"/>
      <c r="BHG26" s="37"/>
      <c r="BHH26" s="37"/>
      <c r="BHI26" s="37"/>
      <c r="BHJ26" s="37"/>
      <c r="BHK26" s="37"/>
      <c r="BHL26" s="37"/>
      <c r="BHM26" s="37"/>
      <c r="BHN26" s="37"/>
      <c r="BHO26" s="37"/>
      <c r="BHP26" s="37"/>
      <c r="BHQ26" s="37"/>
      <c r="BHR26" s="37"/>
      <c r="BHS26" s="37"/>
      <c r="BHT26" s="37"/>
      <c r="BHU26" s="37"/>
      <c r="BHV26" s="37"/>
      <c r="BHW26" s="37"/>
      <c r="BHX26" s="37"/>
      <c r="BHY26" s="37"/>
      <c r="BHZ26" s="37"/>
      <c r="BIA26" s="37"/>
      <c r="BIB26" s="37"/>
      <c r="BIC26" s="37"/>
      <c r="BID26" s="37"/>
      <c r="BIE26" s="37"/>
      <c r="BIF26" s="37"/>
      <c r="BIG26" s="37"/>
      <c r="BIH26" s="37"/>
      <c r="BII26" s="37"/>
      <c r="BIJ26" s="37"/>
      <c r="BIK26" s="37"/>
      <c r="BIL26" s="37"/>
      <c r="BIM26" s="37"/>
      <c r="BIN26" s="37"/>
      <c r="BIO26" s="37"/>
      <c r="BIP26" s="37"/>
      <c r="BIQ26" s="37"/>
      <c r="BIR26" s="37"/>
      <c r="BIS26" s="37"/>
      <c r="BIT26" s="37"/>
      <c r="BIU26" s="37"/>
      <c r="BIV26" s="37"/>
      <c r="BIW26" s="37"/>
      <c r="BIX26" s="37"/>
      <c r="BIY26" s="37"/>
      <c r="BIZ26" s="37"/>
      <c r="BJA26" s="37"/>
      <c r="BJB26" s="37"/>
      <c r="BJC26" s="37"/>
      <c r="BJD26" s="37"/>
      <c r="BJE26" s="37"/>
      <c r="BJF26" s="37"/>
      <c r="BJG26" s="37"/>
      <c r="BJH26" s="37"/>
      <c r="BJI26" s="37"/>
      <c r="BJJ26" s="37"/>
      <c r="BJK26" s="37"/>
      <c r="BJL26" s="37"/>
      <c r="BJM26" s="37"/>
      <c r="BJN26" s="37"/>
      <c r="BJO26" s="37"/>
      <c r="BJP26" s="37"/>
      <c r="BJQ26" s="37"/>
      <c r="BJR26" s="37"/>
      <c r="BJS26" s="37"/>
      <c r="BJT26" s="37"/>
      <c r="BJU26" s="37"/>
      <c r="BJV26" s="37"/>
      <c r="BJW26" s="37"/>
      <c r="BJX26" s="37"/>
      <c r="BJY26" s="37"/>
      <c r="BJZ26" s="37"/>
      <c r="BKA26" s="37"/>
      <c r="BKB26" s="37"/>
      <c r="BKC26" s="37"/>
      <c r="BKD26" s="37"/>
      <c r="BKE26" s="37"/>
      <c r="BKF26" s="37"/>
      <c r="BKG26" s="37"/>
      <c r="BKH26" s="37"/>
      <c r="BKI26" s="37"/>
      <c r="BKJ26" s="37"/>
      <c r="BKK26" s="37"/>
      <c r="BKL26" s="37"/>
      <c r="BKM26" s="37"/>
      <c r="BKN26" s="37"/>
      <c r="BKO26" s="37"/>
      <c r="BKP26" s="37"/>
      <c r="BKQ26" s="37"/>
      <c r="BKR26" s="37"/>
      <c r="BKS26" s="37"/>
      <c r="BKT26" s="37"/>
      <c r="BKU26" s="37"/>
      <c r="BKV26" s="37"/>
      <c r="BKW26" s="37"/>
      <c r="BKX26" s="37"/>
      <c r="BKY26" s="37"/>
      <c r="BKZ26" s="37"/>
      <c r="BLA26" s="37"/>
      <c r="BLB26" s="37"/>
      <c r="BLC26" s="37"/>
      <c r="BLD26" s="37"/>
      <c r="BLE26" s="37"/>
      <c r="BLF26" s="37"/>
      <c r="BLG26" s="37"/>
      <c r="BLH26" s="37"/>
      <c r="BLI26" s="37"/>
      <c r="BLJ26" s="37"/>
      <c r="BLK26" s="37"/>
      <c r="BLL26" s="37"/>
      <c r="BLM26" s="37"/>
      <c r="BLN26" s="37"/>
      <c r="BLO26" s="37"/>
      <c r="BLP26" s="37"/>
      <c r="BLQ26" s="37"/>
      <c r="BLR26" s="37"/>
      <c r="BLS26" s="37"/>
      <c r="BLT26" s="37"/>
      <c r="BLU26" s="37"/>
      <c r="BLV26" s="37"/>
      <c r="BLW26" s="37"/>
      <c r="BLX26" s="37"/>
      <c r="BLY26" s="37"/>
      <c r="BLZ26" s="37"/>
      <c r="BMA26" s="37"/>
      <c r="BMB26" s="37"/>
      <c r="BMC26" s="37"/>
      <c r="BMD26" s="37"/>
      <c r="BME26" s="37"/>
      <c r="BMF26" s="37"/>
      <c r="BMG26" s="37"/>
      <c r="BMH26" s="37"/>
      <c r="BMI26" s="37"/>
      <c r="BMJ26" s="37"/>
      <c r="BMK26" s="37"/>
      <c r="BML26" s="37"/>
      <c r="BMM26" s="37"/>
      <c r="BMN26" s="37"/>
      <c r="BMO26" s="37"/>
      <c r="BMP26" s="37"/>
      <c r="BMQ26" s="37"/>
      <c r="BMR26" s="37"/>
      <c r="BMS26" s="37"/>
      <c r="BMT26" s="37"/>
      <c r="BMU26" s="37"/>
      <c r="BMV26" s="37"/>
      <c r="BMW26" s="37"/>
      <c r="BMX26" s="37"/>
      <c r="BMY26" s="37"/>
      <c r="BMZ26" s="37"/>
      <c r="BNA26" s="37"/>
      <c r="BNB26" s="37"/>
      <c r="BNC26" s="37"/>
      <c r="BND26" s="37"/>
      <c r="BNE26" s="37"/>
      <c r="BNF26" s="37"/>
      <c r="BNG26" s="37"/>
      <c r="BNH26" s="37"/>
      <c r="BNI26" s="37"/>
      <c r="BNJ26" s="37"/>
      <c r="BNK26" s="37"/>
      <c r="BNL26" s="37"/>
      <c r="BNM26" s="37"/>
      <c r="BNN26" s="37"/>
      <c r="BNO26" s="37"/>
      <c r="BNP26" s="37"/>
      <c r="BNQ26" s="37"/>
      <c r="BNR26" s="37"/>
      <c r="BNS26" s="37"/>
      <c r="BNT26" s="37"/>
      <c r="BNU26" s="37"/>
      <c r="BNV26" s="37"/>
      <c r="BNW26" s="37"/>
      <c r="BNX26" s="37"/>
      <c r="BNY26" s="37"/>
      <c r="BNZ26" s="37"/>
      <c r="BOA26" s="37"/>
      <c r="BOB26" s="37"/>
      <c r="BOC26" s="37"/>
      <c r="BOD26" s="37"/>
      <c r="BOE26" s="37"/>
      <c r="BOF26" s="37"/>
      <c r="BOG26" s="37"/>
      <c r="BOH26" s="37"/>
      <c r="BOI26" s="37"/>
      <c r="BOJ26" s="37"/>
      <c r="BOK26" s="37"/>
      <c r="BOL26" s="37"/>
      <c r="BOM26" s="37"/>
      <c r="BON26" s="37"/>
      <c r="BOO26" s="37"/>
      <c r="BOP26" s="37"/>
      <c r="BOQ26" s="37"/>
      <c r="BOR26" s="37"/>
      <c r="BOS26" s="37"/>
      <c r="BOT26" s="37"/>
      <c r="BOU26" s="37"/>
      <c r="BOV26" s="37"/>
      <c r="BOW26" s="37"/>
      <c r="BOX26" s="37"/>
      <c r="BOY26" s="37"/>
      <c r="BOZ26" s="37"/>
      <c r="BPA26" s="37"/>
      <c r="BPB26" s="37"/>
      <c r="BPC26" s="37"/>
      <c r="BPD26" s="37"/>
      <c r="BPE26" s="37"/>
      <c r="BPF26" s="37"/>
      <c r="BPG26" s="37"/>
      <c r="BPH26" s="37"/>
      <c r="BPI26" s="37"/>
      <c r="BPJ26" s="37"/>
      <c r="BPK26" s="37"/>
      <c r="BPL26" s="37"/>
      <c r="BPM26" s="37"/>
      <c r="BPN26" s="37"/>
      <c r="BPO26" s="37"/>
      <c r="BPP26" s="37"/>
      <c r="BPQ26" s="37"/>
      <c r="BPR26" s="37"/>
      <c r="BPS26" s="37"/>
      <c r="BPT26" s="37"/>
      <c r="BPU26" s="37"/>
      <c r="BPV26" s="37"/>
      <c r="BPW26" s="37"/>
      <c r="BPX26" s="37"/>
      <c r="BPY26" s="37"/>
      <c r="BPZ26" s="37"/>
      <c r="BQA26" s="37"/>
      <c r="BQB26" s="37"/>
      <c r="BQC26" s="37"/>
      <c r="BQD26" s="37"/>
      <c r="BQE26" s="37"/>
      <c r="BQF26" s="37"/>
      <c r="BQG26" s="37"/>
      <c r="BQH26" s="37"/>
      <c r="BQI26" s="37"/>
      <c r="BQJ26" s="37"/>
      <c r="BQK26" s="37"/>
      <c r="BQL26" s="37"/>
      <c r="BQM26" s="37"/>
      <c r="BQN26" s="37"/>
      <c r="BQO26" s="37"/>
      <c r="BQP26" s="37"/>
      <c r="BQQ26" s="37"/>
      <c r="BQR26" s="37"/>
      <c r="BQS26" s="37"/>
      <c r="BQT26" s="37"/>
      <c r="BQU26" s="37"/>
      <c r="BQV26" s="37"/>
      <c r="BQW26" s="37"/>
      <c r="BQX26" s="37"/>
      <c r="BQY26" s="37"/>
      <c r="BQZ26" s="37"/>
      <c r="BRA26" s="37"/>
      <c r="BRB26" s="37"/>
      <c r="BRC26" s="37"/>
      <c r="BRD26" s="37"/>
      <c r="BRE26" s="37"/>
      <c r="BRF26" s="37"/>
      <c r="BRG26" s="37"/>
      <c r="BRH26" s="37"/>
      <c r="BRI26" s="37"/>
      <c r="BRJ26" s="37"/>
      <c r="BRK26" s="37"/>
      <c r="BRL26" s="37"/>
      <c r="BRM26" s="37"/>
      <c r="BRN26" s="37"/>
      <c r="BRO26" s="37"/>
      <c r="BRP26" s="37"/>
      <c r="BRQ26" s="37"/>
      <c r="BRR26" s="37"/>
      <c r="BRS26" s="37"/>
      <c r="BRT26" s="37"/>
      <c r="BRU26" s="37"/>
      <c r="BRV26" s="37"/>
      <c r="BRW26" s="37"/>
      <c r="BRX26" s="37"/>
      <c r="BRY26" s="37"/>
      <c r="BRZ26" s="37"/>
      <c r="BSA26" s="37"/>
      <c r="BSB26" s="37"/>
      <c r="BSC26" s="37"/>
      <c r="BSD26" s="37"/>
      <c r="BSE26" s="37"/>
      <c r="BSF26" s="37"/>
      <c r="BSG26" s="37"/>
      <c r="BSH26" s="37"/>
      <c r="BSI26" s="37"/>
      <c r="BSJ26" s="37"/>
      <c r="BSK26" s="37"/>
      <c r="BSL26" s="37"/>
      <c r="BSM26" s="37"/>
      <c r="BSN26" s="37"/>
      <c r="BSO26" s="37"/>
      <c r="BSP26" s="37"/>
      <c r="BSQ26" s="37"/>
      <c r="BSR26" s="37"/>
      <c r="BSS26" s="37"/>
      <c r="BST26" s="37"/>
      <c r="BSU26" s="37"/>
      <c r="BSV26" s="37"/>
      <c r="BSW26" s="37"/>
      <c r="BSX26" s="37"/>
      <c r="BSY26" s="37"/>
      <c r="BSZ26" s="37"/>
      <c r="BTA26" s="37"/>
      <c r="BTB26" s="37"/>
      <c r="BTC26" s="37"/>
      <c r="BTD26" s="37"/>
      <c r="BTE26" s="37"/>
      <c r="BTF26" s="37"/>
      <c r="BTG26" s="37"/>
      <c r="BTH26" s="37"/>
      <c r="BTI26" s="37"/>
      <c r="BTJ26" s="37"/>
      <c r="BTK26" s="37"/>
      <c r="BTL26" s="37"/>
      <c r="BTM26" s="37"/>
      <c r="BTN26" s="37"/>
      <c r="BTO26" s="37"/>
      <c r="BTP26" s="37"/>
      <c r="BTQ26" s="37"/>
      <c r="BTR26" s="37"/>
      <c r="BTS26" s="37"/>
      <c r="BTT26" s="37"/>
      <c r="BTU26" s="37"/>
      <c r="BTV26" s="37"/>
      <c r="BTW26" s="37"/>
      <c r="BTX26" s="37"/>
      <c r="BTY26" s="37"/>
      <c r="BTZ26" s="37"/>
      <c r="BUA26" s="37"/>
      <c r="BUB26" s="37"/>
      <c r="BUC26" s="37"/>
      <c r="BUD26" s="37"/>
      <c r="BUE26" s="37"/>
      <c r="BUF26" s="37"/>
      <c r="BUG26" s="37"/>
      <c r="BUH26" s="37"/>
      <c r="BUI26" s="37"/>
      <c r="BUJ26" s="37"/>
      <c r="BUK26" s="37"/>
      <c r="BUL26" s="37"/>
      <c r="BUM26" s="37"/>
      <c r="BUN26" s="37"/>
      <c r="BUO26" s="37"/>
      <c r="BUP26" s="37"/>
      <c r="BUQ26" s="37"/>
      <c r="BUR26" s="37"/>
      <c r="BUS26" s="37"/>
      <c r="BUT26" s="37"/>
      <c r="BUU26" s="37"/>
      <c r="BUV26" s="37"/>
      <c r="BUW26" s="37"/>
      <c r="BUX26" s="37"/>
      <c r="BUY26" s="37"/>
      <c r="BUZ26" s="37"/>
      <c r="BVA26" s="37"/>
      <c r="BVB26" s="37"/>
      <c r="BVC26" s="37"/>
      <c r="BVD26" s="37"/>
      <c r="BVE26" s="37"/>
      <c r="BVF26" s="37"/>
      <c r="BVG26" s="37"/>
      <c r="BVH26" s="37"/>
      <c r="BVI26" s="37"/>
      <c r="BVJ26" s="37"/>
      <c r="BVK26" s="37"/>
      <c r="BVL26" s="37"/>
      <c r="BVM26" s="37"/>
      <c r="BVN26" s="37"/>
      <c r="BVO26" s="37"/>
      <c r="BVP26" s="37"/>
      <c r="BVQ26" s="37"/>
      <c r="BVR26" s="37"/>
      <c r="BVS26" s="37"/>
      <c r="BVT26" s="37"/>
      <c r="BVU26" s="37"/>
      <c r="BVV26" s="37"/>
      <c r="BVW26" s="37"/>
      <c r="BVX26" s="37"/>
      <c r="BVY26" s="37"/>
      <c r="BVZ26" s="37"/>
      <c r="BWA26" s="37"/>
      <c r="BWB26" s="37"/>
      <c r="BWC26" s="37"/>
      <c r="BWD26" s="37"/>
      <c r="BWE26" s="37"/>
      <c r="BWF26" s="37"/>
      <c r="BWG26" s="37"/>
      <c r="BWH26" s="37"/>
      <c r="BWI26" s="37"/>
      <c r="BWJ26" s="37"/>
      <c r="BWK26" s="37"/>
      <c r="BWL26" s="37"/>
      <c r="BWM26" s="37"/>
      <c r="BWN26" s="37"/>
      <c r="BWO26" s="37"/>
      <c r="BWP26" s="37"/>
      <c r="BWQ26" s="37"/>
      <c r="BWR26" s="37"/>
      <c r="BWS26" s="37"/>
      <c r="BWT26" s="37"/>
      <c r="BWU26" s="37"/>
      <c r="BWV26" s="37"/>
      <c r="BWW26" s="37"/>
      <c r="BWX26" s="37"/>
      <c r="BWY26" s="37"/>
      <c r="BWZ26" s="37"/>
      <c r="BXA26" s="37"/>
      <c r="BXB26" s="37"/>
      <c r="BXC26" s="37"/>
      <c r="BXD26" s="37"/>
      <c r="BXE26" s="37"/>
      <c r="BXF26" s="37"/>
      <c r="BXG26" s="37"/>
      <c r="BXH26" s="37"/>
      <c r="BXI26" s="37"/>
      <c r="BXJ26" s="37"/>
      <c r="BXK26" s="37"/>
      <c r="BXL26" s="37"/>
      <c r="BXM26" s="37"/>
      <c r="BXN26" s="37"/>
      <c r="BXO26" s="37"/>
      <c r="BXP26" s="37"/>
      <c r="BXQ26" s="37"/>
      <c r="BXR26" s="37"/>
      <c r="BXS26" s="37"/>
      <c r="BXT26" s="37"/>
      <c r="BXU26" s="37"/>
      <c r="BXV26" s="37"/>
      <c r="BXW26" s="37"/>
      <c r="BXX26" s="37"/>
      <c r="BXY26" s="37"/>
      <c r="BXZ26" s="37"/>
      <c r="BYA26" s="37"/>
      <c r="BYB26" s="37"/>
      <c r="BYC26" s="37"/>
      <c r="BYD26" s="37"/>
      <c r="BYE26" s="37"/>
      <c r="BYF26" s="37"/>
      <c r="BYG26" s="37"/>
      <c r="BYH26" s="37"/>
      <c r="BYI26" s="37"/>
      <c r="BYJ26" s="37"/>
      <c r="BYK26" s="37"/>
      <c r="BYL26" s="37"/>
      <c r="BYM26" s="37"/>
      <c r="BYN26" s="37"/>
      <c r="BYO26" s="37"/>
      <c r="BYP26" s="37"/>
      <c r="BYQ26" s="37"/>
      <c r="BYR26" s="37"/>
      <c r="BYS26" s="37"/>
      <c r="BYT26" s="37"/>
      <c r="BYU26" s="37"/>
      <c r="BYV26" s="37"/>
      <c r="BYW26" s="37"/>
      <c r="BYX26" s="37"/>
      <c r="BYY26" s="37"/>
      <c r="BYZ26" s="37"/>
      <c r="BZA26" s="37"/>
      <c r="BZB26" s="37"/>
      <c r="BZC26" s="37"/>
      <c r="BZD26" s="37"/>
      <c r="BZE26" s="37"/>
      <c r="BZF26" s="37"/>
      <c r="BZG26" s="37"/>
      <c r="BZH26" s="37"/>
      <c r="BZI26" s="37"/>
      <c r="BZJ26" s="37"/>
      <c r="BZK26" s="37"/>
      <c r="BZL26" s="37"/>
      <c r="BZM26" s="37"/>
      <c r="BZN26" s="37"/>
      <c r="BZO26" s="37"/>
      <c r="BZP26" s="37"/>
      <c r="BZQ26" s="37"/>
      <c r="BZR26" s="37"/>
      <c r="BZS26" s="37"/>
      <c r="BZT26" s="37"/>
      <c r="BZU26" s="37"/>
      <c r="BZV26" s="37"/>
      <c r="BZW26" s="37"/>
      <c r="BZX26" s="37"/>
      <c r="BZY26" s="37"/>
      <c r="BZZ26" s="37"/>
      <c r="CAA26" s="37"/>
      <c r="CAB26" s="37"/>
      <c r="CAC26" s="37"/>
      <c r="CAD26" s="37"/>
      <c r="CAE26" s="37"/>
      <c r="CAF26" s="37"/>
      <c r="CAG26" s="37"/>
      <c r="CAH26" s="37"/>
      <c r="CAI26" s="37"/>
      <c r="CAJ26" s="37"/>
      <c r="CAK26" s="37"/>
      <c r="CAL26" s="37"/>
      <c r="CAM26" s="37"/>
      <c r="CAN26" s="37"/>
      <c r="CAO26" s="37"/>
      <c r="CAP26" s="37"/>
      <c r="CAQ26" s="37"/>
      <c r="CAR26" s="37"/>
      <c r="CAS26" s="37"/>
      <c r="CAT26" s="37"/>
      <c r="CAU26" s="37"/>
      <c r="CAV26" s="37"/>
      <c r="CAW26" s="37"/>
      <c r="CAX26" s="37"/>
      <c r="CAY26" s="37"/>
      <c r="CAZ26" s="37"/>
      <c r="CBA26" s="37"/>
      <c r="CBB26" s="37"/>
      <c r="CBC26" s="37"/>
      <c r="CBD26" s="37"/>
      <c r="CBE26" s="37"/>
      <c r="CBF26" s="37"/>
      <c r="CBG26" s="37"/>
      <c r="CBH26" s="37"/>
      <c r="CBI26" s="37"/>
      <c r="CBJ26" s="37"/>
      <c r="CBK26" s="37"/>
      <c r="CBL26" s="37"/>
      <c r="CBM26" s="37"/>
      <c r="CBN26" s="37"/>
      <c r="CBO26" s="37"/>
      <c r="CBP26" s="37"/>
      <c r="CBQ26" s="37"/>
      <c r="CBR26" s="37"/>
      <c r="CBS26" s="37"/>
      <c r="CBT26" s="37"/>
      <c r="CBU26" s="37"/>
      <c r="CBV26" s="37"/>
      <c r="CBW26" s="37"/>
      <c r="CBX26" s="37"/>
      <c r="CBY26" s="37"/>
      <c r="CBZ26" s="37"/>
      <c r="CCA26" s="37"/>
      <c r="CCB26" s="37"/>
      <c r="CCC26" s="37"/>
      <c r="CCD26" s="37"/>
      <c r="CCE26" s="37"/>
      <c r="CCF26" s="37"/>
      <c r="CCG26" s="37"/>
      <c r="CCH26" s="37"/>
      <c r="CCI26" s="37"/>
      <c r="CCJ26" s="37"/>
      <c r="CCK26" s="37"/>
      <c r="CCL26" s="37"/>
      <c r="CCM26" s="37"/>
      <c r="CCN26" s="37"/>
      <c r="CCO26" s="37"/>
      <c r="CCP26" s="37"/>
      <c r="CCQ26" s="37"/>
      <c r="CCR26" s="37"/>
      <c r="CCS26" s="37"/>
      <c r="CCT26" s="37"/>
      <c r="CCU26" s="37"/>
      <c r="CCV26" s="37"/>
      <c r="CCW26" s="37"/>
      <c r="CCX26" s="37"/>
      <c r="CCY26" s="37"/>
      <c r="CCZ26" s="37"/>
      <c r="CDA26" s="37"/>
      <c r="CDB26" s="37"/>
      <c r="CDC26" s="37"/>
      <c r="CDD26" s="37"/>
      <c r="CDE26" s="37"/>
      <c r="CDF26" s="37"/>
      <c r="CDG26" s="37"/>
      <c r="CDH26" s="37"/>
      <c r="CDI26" s="37"/>
      <c r="CDJ26" s="37"/>
      <c r="CDK26" s="37"/>
      <c r="CDL26" s="37"/>
      <c r="CDM26" s="37"/>
      <c r="CDN26" s="37"/>
      <c r="CDO26" s="37"/>
      <c r="CDP26" s="37"/>
      <c r="CDQ26" s="37"/>
      <c r="CDR26" s="37"/>
      <c r="CDS26" s="37"/>
      <c r="CDT26" s="37"/>
      <c r="CDU26" s="37"/>
      <c r="CDV26" s="37"/>
      <c r="CDW26" s="37"/>
      <c r="CDX26" s="37"/>
      <c r="CDY26" s="37"/>
      <c r="CDZ26" s="37"/>
      <c r="CEA26" s="37"/>
      <c r="CEB26" s="37"/>
      <c r="CEC26" s="37"/>
      <c r="CED26" s="37"/>
      <c r="CEE26" s="37"/>
      <c r="CEF26" s="37"/>
      <c r="CEG26" s="37"/>
      <c r="CEH26" s="37"/>
      <c r="CEI26" s="37"/>
      <c r="CEJ26" s="37"/>
      <c r="CEK26" s="37"/>
      <c r="CEL26" s="37"/>
      <c r="CEM26" s="37"/>
      <c r="CEN26" s="37"/>
      <c r="CEO26" s="37"/>
      <c r="CEP26" s="37"/>
      <c r="CEQ26" s="37"/>
      <c r="CER26" s="37"/>
      <c r="CES26" s="37"/>
      <c r="CET26" s="37"/>
      <c r="CEU26" s="37"/>
      <c r="CEV26" s="37"/>
      <c r="CEW26" s="37"/>
      <c r="CEX26" s="37"/>
      <c r="CEY26" s="37"/>
      <c r="CEZ26" s="37"/>
      <c r="CFA26" s="37"/>
      <c r="CFB26" s="37"/>
      <c r="CFC26" s="37"/>
      <c r="CFD26" s="37"/>
      <c r="CFE26" s="37"/>
      <c r="CFF26" s="37"/>
      <c r="CFG26" s="37"/>
      <c r="CFH26" s="37"/>
      <c r="CFI26" s="37"/>
      <c r="CFJ26" s="37"/>
      <c r="CFK26" s="37"/>
      <c r="CFL26" s="37"/>
      <c r="CFM26" s="37"/>
      <c r="CFN26" s="37"/>
      <c r="CFO26" s="37"/>
      <c r="CFP26" s="37"/>
      <c r="CFQ26" s="37"/>
      <c r="CFR26" s="37"/>
      <c r="CFS26" s="37"/>
      <c r="CFT26" s="37"/>
      <c r="CFU26" s="37"/>
      <c r="CFV26" s="37"/>
      <c r="CFW26" s="37"/>
      <c r="CFX26" s="37"/>
      <c r="CFY26" s="37"/>
      <c r="CFZ26" s="37"/>
      <c r="CGA26" s="37"/>
      <c r="CGB26" s="37"/>
      <c r="CGC26" s="37"/>
      <c r="CGD26" s="37"/>
      <c r="CGE26" s="37"/>
      <c r="CGF26" s="37"/>
      <c r="CGG26" s="37"/>
      <c r="CGH26" s="37"/>
      <c r="CGI26" s="37"/>
      <c r="CGJ26" s="37"/>
      <c r="CGK26" s="37"/>
      <c r="CGL26" s="37"/>
      <c r="CGM26" s="37"/>
      <c r="CGN26" s="37"/>
      <c r="CGO26" s="37"/>
      <c r="CGP26" s="37"/>
      <c r="CGQ26" s="37"/>
      <c r="CGR26" s="37"/>
      <c r="CGS26" s="37"/>
      <c r="CGT26" s="37"/>
      <c r="CGU26" s="37"/>
      <c r="CGV26" s="37"/>
      <c r="CGW26" s="37"/>
      <c r="CGX26" s="37"/>
      <c r="CGY26" s="37"/>
      <c r="CGZ26" s="37"/>
      <c r="CHA26" s="37"/>
      <c r="CHB26" s="37"/>
      <c r="CHC26" s="37"/>
      <c r="CHD26" s="37"/>
      <c r="CHE26" s="37"/>
      <c r="CHF26" s="37"/>
      <c r="CHG26" s="37"/>
      <c r="CHH26" s="37"/>
      <c r="CHI26" s="37"/>
      <c r="CHJ26" s="37"/>
      <c r="CHK26" s="37"/>
      <c r="CHL26" s="37"/>
      <c r="CHM26" s="37"/>
      <c r="CHN26" s="37"/>
      <c r="CHO26" s="37"/>
      <c r="CHP26" s="37"/>
      <c r="CHQ26" s="37"/>
      <c r="CHR26" s="37"/>
      <c r="CHS26" s="37"/>
      <c r="CHT26" s="37"/>
      <c r="CHU26" s="37"/>
      <c r="CHV26" s="37"/>
      <c r="CHW26" s="37"/>
      <c r="CHX26" s="37"/>
      <c r="CHY26" s="37"/>
      <c r="CHZ26" s="37"/>
      <c r="CIA26" s="37"/>
      <c r="CIB26" s="37"/>
      <c r="CIC26" s="37"/>
      <c r="CID26" s="37"/>
      <c r="CIE26" s="37"/>
      <c r="CIF26" s="37"/>
      <c r="CIG26" s="37"/>
      <c r="CIH26" s="37"/>
      <c r="CII26" s="37"/>
      <c r="CIJ26" s="37"/>
      <c r="CIK26" s="37"/>
      <c r="CIL26" s="37"/>
      <c r="CIM26" s="37"/>
      <c r="CIN26" s="37"/>
      <c r="CIO26" s="37"/>
      <c r="CIP26" s="37"/>
      <c r="CIQ26" s="37"/>
      <c r="CIR26" s="37"/>
      <c r="CIS26" s="37"/>
      <c r="CIT26" s="37"/>
      <c r="CIU26" s="37"/>
      <c r="CIV26" s="37"/>
      <c r="CIW26" s="37"/>
      <c r="CIX26" s="37"/>
      <c r="CIY26" s="37"/>
      <c r="CIZ26" s="37"/>
      <c r="CJA26" s="37"/>
      <c r="CJB26" s="37"/>
      <c r="CJC26" s="37"/>
      <c r="CJD26" s="37"/>
      <c r="CJE26" s="37"/>
      <c r="CJF26" s="37"/>
      <c r="CJG26" s="37"/>
      <c r="CJH26" s="37"/>
      <c r="CJI26" s="37"/>
      <c r="CJJ26" s="37"/>
      <c r="CJK26" s="37"/>
      <c r="CJL26" s="37"/>
      <c r="CJM26" s="37"/>
      <c r="CJN26" s="37"/>
      <c r="CJO26" s="37"/>
      <c r="CJP26" s="37"/>
      <c r="CJQ26" s="37"/>
      <c r="CJR26" s="37"/>
      <c r="CJS26" s="37"/>
      <c r="CJT26" s="37"/>
      <c r="CJU26" s="37"/>
      <c r="CJV26" s="37"/>
      <c r="CJW26" s="37"/>
      <c r="CJX26" s="37"/>
      <c r="CJY26" s="37"/>
      <c r="CJZ26" s="37"/>
      <c r="CKA26" s="37"/>
      <c r="CKB26" s="37"/>
      <c r="CKC26" s="37"/>
      <c r="CKD26" s="37"/>
      <c r="CKE26" s="37"/>
      <c r="CKF26" s="37"/>
      <c r="CKG26" s="37"/>
      <c r="CKH26" s="37"/>
      <c r="CKI26" s="37"/>
      <c r="CKJ26" s="37"/>
      <c r="CKK26" s="37"/>
      <c r="CKL26" s="37"/>
      <c r="CKM26" s="37"/>
      <c r="CKN26" s="37"/>
      <c r="CKO26" s="37"/>
      <c r="CKP26" s="37"/>
      <c r="CKQ26" s="37"/>
      <c r="CKR26" s="37"/>
      <c r="CKS26" s="37"/>
      <c r="CKT26" s="37"/>
      <c r="CKU26" s="37"/>
      <c r="CKV26" s="37"/>
      <c r="CKW26" s="37"/>
      <c r="CKX26" s="37"/>
      <c r="CKY26" s="37"/>
      <c r="CKZ26" s="37"/>
      <c r="CLA26" s="37"/>
      <c r="CLB26" s="37"/>
      <c r="CLC26" s="37"/>
      <c r="CLD26" s="37"/>
      <c r="CLE26" s="37"/>
      <c r="CLF26" s="37"/>
      <c r="CLG26" s="37"/>
      <c r="CLH26" s="37"/>
      <c r="CLI26" s="37"/>
      <c r="CLJ26" s="37"/>
      <c r="CLK26" s="37"/>
      <c r="CLL26" s="37"/>
      <c r="CLM26" s="37"/>
      <c r="CLN26" s="37"/>
      <c r="CLO26" s="37"/>
      <c r="CLP26" s="37"/>
      <c r="CLQ26" s="37"/>
      <c r="CLR26" s="37"/>
      <c r="CLS26" s="37"/>
      <c r="CLT26" s="37"/>
      <c r="CLU26" s="37"/>
      <c r="CLV26" s="37"/>
      <c r="CLW26" s="37"/>
      <c r="CLX26" s="37"/>
      <c r="CLY26" s="37"/>
      <c r="CLZ26" s="37"/>
      <c r="CMA26" s="37"/>
      <c r="CMB26" s="37"/>
      <c r="CMC26" s="37"/>
      <c r="CMD26" s="37"/>
      <c r="CME26" s="37"/>
      <c r="CMF26" s="37"/>
      <c r="CMG26" s="37"/>
      <c r="CMH26" s="37"/>
      <c r="CMI26" s="37"/>
      <c r="CMJ26" s="37"/>
      <c r="CMK26" s="37"/>
      <c r="CML26" s="37"/>
      <c r="CMM26" s="37"/>
      <c r="CMN26" s="37"/>
      <c r="CMO26" s="37"/>
      <c r="CMP26" s="37"/>
      <c r="CMQ26" s="37"/>
      <c r="CMR26" s="37"/>
      <c r="CMS26" s="37"/>
      <c r="CMT26" s="37"/>
      <c r="CMU26" s="37"/>
      <c r="CMV26" s="37"/>
      <c r="CMW26" s="37"/>
      <c r="CMX26" s="37"/>
      <c r="CMY26" s="37"/>
      <c r="CMZ26" s="37"/>
      <c r="CNA26" s="37"/>
      <c r="CNB26" s="37"/>
      <c r="CNC26" s="37"/>
      <c r="CND26" s="37"/>
      <c r="CNE26" s="37"/>
      <c r="CNF26" s="37"/>
      <c r="CNG26" s="37"/>
      <c r="CNH26" s="37"/>
      <c r="CNI26" s="37"/>
      <c r="CNJ26" s="37"/>
      <c r="CNK26" s="37"/>
      <c r="CNL26" s="37"/>
      <c r="CNM26" s="37"/>
      <c r="CNN26" s="37"/>
      <c r="CNO26" s="37"/>
      <c r="CNP26" s="37"/>
      <c r="CNQ26" s="37"/>
      <c r="CNR26" s="37"/>
      <c r="CNS26" s="37"/>
      <c r="CNT26" s="37"/>
      <c r="CNU26" s="37"/>
      <c r="CNV26" s="37"/>
      <c r="CNW26" s="37"/>
      <c r="CNX26" s="37"/>
      <c r="CNY26" s="37"/>
      <c r="CNZ26" s="37"/>
      <c r="COA26" s="37"/>
      <c r="COB26" s="37"/>
      <c r="COC26" s="37"/>
      <c r="COD26" s="37"/>
      <c r="COE26" s="37"/>
      <c r="COF26" s="37"/>
      <c r="COG26" s="37"/>
      <c r="COH26" s="37"/>
      <c r="COI26" s="37"/>
      <c r="COJ26" s="37"/>
      <c r="COK26" s="37"/>
      <c r="COL26" s="37"/>
      <c r="COM26" s="37"/>
      <c r="CON26" s="37"/>
      <c r="COO26" s="37"/>
      <c r="COP26" s="37"/>
      <c r="COQ26" s="37"/>
      <c r="COR26" s="37"/>
      <c r="COS26" s="37"/>
      <c r="COT26" s="37"/>
      <c r="COU26" s="37"/>
      <c r="COV26" s="37"/>
      <c r="COW26" s="37"/>
      <c r="COX26" s="37"/>
      <c r="COY26" s="37"/>
      <c r="COZ26" s="37"/>
      <c r="CPA26" s="37"/>
      <c r="CPB26" s="37"/>
      <c r="CPC26" s="37"/>
      <c r="CPD26" s="37"/>
      <c r="CPE26" s="37"/>
      <c r="CPF26" s="37"/>
      <c r="CPG26" s="37"/>
      <c r="CPH26" s="37"/>
      <c r="CPI26" s="37"/>
      <c r="CPJ26" s="37"/>
      <c r="CPK26" s="37"/>
      <c r="CPL26" s="37"/>
      <c r="CPM26" s="37"/>
      <c r="CPN26" s="37"/>
      <c r="CPO26" s="37"/>
      <c r="CPP26" s="37"/>
      <c r="CPQ26" s="37"/>
      <c r="CPR26" s="37"/>
      <c r="CPS26" s="37"/>
      <c r="CPT26" s="37"/>
      <c r="CPU26" s="37"/>
      <c r="CPV26" s="37"/>
      <c r="CPW26" s="37"/>
      <c r="CPX26" s="37"/>
      <c r="CPY26" s="37"/>
      <c r="CPZ26" s="37"/>
      <c r="CQA26" s="37"/>
      <c r="CQB26" s="37"/>
      <c r="CQC26" s="37"/>
      <c r="CQD26" s="37"/>
      <c r="CQE26" s="37"/>
      <c r="CQF26" s="37"/>
      <c r="CQG26" s="37"/>
      <c r="CQH26" s="37"/>
      <c r="CQI26" s="37"/>
      <c r="CQJ26" s="37"/>
      <c r="CQK26" s="37"/>
      <c r="CQL26" s="37"/>
      <c r="CQM26" s="37"/>
      <c r="CQN26" s="37"/>
      <c r="CQO26" s="37"/>
      <c r="CQP26" s="37"/>
      <c r="CQQ26" s="37"/>
      <c r="CQR26" s="37"/>
      <c r="CQS26" s="37"/>
      <c r="CQT26" s="37"/>
      <c r="CQU26" s="37"/>
      <c r="CQV26" s="37"/>
      <c r="CQW26" s="37"/>
      <c r="CQX26" s="37"/>
      <c r="CQY26" s="37"/>
      <c r="CQZ26" s="37"/>
      <c r="CRA26" s="37"/>
      <c r="CRB26" s="37"/>
      <c r="CRC26" s="37"/>
      <c r="CRD26" s="37"/>
      <c r="CRE26" s="37"/>
      <c r="CRF26" s="37"/>
      <c r="CRG26" s="37"/>
      <c r="CRH26" s="37"/>
      <c r="CRI26" s="37"/>
      <c r="CRJ26" s="37"/>
      <c r="CRK26" s="37"/>
      <c r="CRL26" s="37"/>
      <c r="CRM26" s="37"/>
      <c r="CRN26" s="37"/>
      <c r="CRO26" s="37"/>
      <c r="CRP26" s="37"/>
      <c r="CRQ26" s="37"/>
      <c r="CRR26" s="37"/>
      <c r="CRS26" s="37"/>
      <c r="CRT26" s="37"/>
      <c r="CRU26" s="37"/>
      <c r="CRV26" s="37"/>
      <c r="CRW26" s="37"/>
      <c r="CRX26" s="37"/>
      <c r="CRY26" s="37"/>
      <c r="CRZ26" s="37"/>
      <c r="CSA26" s="37"/>
      <c r="CSB26" s="37"/>
      <c r="CSC26" s="37"/>
      <c r="CSD26" s="37"/>
      <c r="CSE26" s="37"/>
      <c r="CSF26" s="37"/>
      <c r="CSG26" s="37"/>
      <c r="CSH26" s="37"/>
      <c r="CSI26" s="37"/>
      <c r="CSJ26" s="37"/>
      <c r="CSK26" s="37"/>
      <c r="CSL26" s="37"/>
      <c r="CSM26" s="37"/>
      <c r="CSN26" s="37"/>
      <c r="CSO26" s="37"/>
      <c r="CSP26" s="37"/>
      <c r="CSQ26" s="37"/>
      <c r="CSR26" s="37"/>
      <c r="CSS26" s="37"/>
      <c r="CST26" s="37"/>
      <c r="CSU26" s="37"/>
      <c r="CSV26" s="37"/>
      <c r="CSW26" s="37"/>
      <c r="CSX26" s="37"/>
      <c r="CSY26" s="37"/>
      <c r="CSZ26" s="37"/>
      <c r="CTA26" s="37"/>
      <c r="CTB26" s="37"/>
      <c r="CTC26" s="37"/>
      <c r="CTD26" s="37"/>
      <c r="CTE26" s="37"/>
      <c r="CTF26" s="37"/>
      <c r="CTG26" s="37"/>
      <c r="CTH26" s="37"/>
      <c r="CTI26" s="37"/>
      <c r="CTJ26" s="37"/>
      <c r="CTK26" s="37"/>
      <c r="CTL26" s="37"/>
      <c r="CTM26" s="37"/>
      <c r="CTN26" s="37"/>
      <c r="CTO26" s="37"/>
      <c r="CTP26" s="37"/>
      <c r="CTQ26" s="37"/>
      <c r="CTR26" s="37"/>
      <c r="CTS26" s="37"/>
      <c r="CTT26" s="37"/>
      <c r="CTU26" s="37"/>
      <c r="CTV26" s="37"/>
      <c r="CTW26" s="37"/>
      <c r="CTX26" s="37"/>
      <c r="CTY26" s="37"/>
      <c r="CTZ26" s="37"/>
      <c r="CUA26" s="37"/>
      <c r="CUB26" s="37"/>
      <c r="CUC26" s="37"/>
      <c r="CUD26" s="37"/>
      <c r="CUE26" s="37"/>
      <c r="CUF26" s="37"/>
      <c r="CUG26" s="37"/>
      <c r="CUH26" s="37"/>
      <c r="CUI26" s="37"/>
      <c r="CUJ26" s="37"/>
      <c r="CUK26" s="37"/>
      <c r="CUL26" s="37"/>
      <c r="CUM26" s="37"/>
      <c r="CUN26" s="37"/>
      <c r="CUO26" s="37"/>
      <c r="CUP26" s="37"/>
      <c r="CUQ26" s="37"/>
      <c r="CUR26" s="37"/>
      <c r="CUS26" s="37"/>
      <c r="CUT26" s="37"/>
      <c r="CUU26" s="37"/>
      <c r="CUV26" s="37"/>
      <c r="CUW26" s="37"/>
      <c r="CUX26" s="37"/>
      <c r="CUY26" s="37"/>
      <c r="CUZ26" s="37"/>
      <c r="CVA26" s="37"/>
      <c r="CVB26" s="37"/>
      <c r="CVC26" s="37"/>
      <c r="CVD26" s="37"/>
      <c r="CVE26" s="37"/>
      <c r="CVF26" s="37"/>
      <c r="CVG26" s="37"/>
      <c r="CVH26" s="37"/>
      <c r="CVI26" s="37"/>
      <c r="CVJ26" s="37"/>
      <c r="CVK26" s="37"/>
      <c r="CVL26" s="37"/>
      <c r="CVM26" s="37"/>
      <c r="CVN26" s="37"/>
      <c r="CVO26" s="37"/>
      <c r="CVP26" s="37"/>
      <c r="CVQ26" s="37"/>
      <c r="CVR26" s="37"/>
      <c r="CVS26" s="37"/>
      <c r="CVT26" s="37"/>
      <c r="CVU26" s="37"/>
      <c r="CVV26" s="37"/>
      <c r="CVW26" s="37"/>
      <c r="CVX26" s="37"/>
      <c r="CVY26" s="37"/>
      <c r="CVZ26" s="37"/>
      <c r="CWA26" s="37"/>
      <c r="CWB26" s="37"/>
      <c r="CWC26" s="37"/>
      <c r="CWD26" s="37"/>
      <c r="CWE26" s="37"/>
      <c r="CWF26" s="37"/>
      <c r="CWG26" s="37"/>
      <c r="CWH26" s="37"/>
      <c r="CWI26" s="37"/>
      <c r="CWJ26" s="37"/>
      <c r="CWK26" s="37"/>
      <c r="CWL26" s="37"/>
      <c r="CWM26" s="37"/>
      <c r="CWN26" s="37"/>
      <c r="CWO26" s="37"/>
      <c r="CWP26" s="37"/>
      <c r="CWQ26" s="37"/>
      <c r="CWR26" s="37"/>
      <c r="CWS26" s="37"/>
      <c r="CWT26" s="37"/>
      <c r="CWU26" s="37"/>
      <c r="CWV26" s="37"/>
      <c r="CWW26" s="37"/>
      <c r="CWX26" s="37"/>
      <c r="CWY26" s="37"/>
      <c r="CWZ26" s="37"/>
      <c r="CXA26" s="37"/>
      <c r="CXB26" s="37"/>
      <c r="CXC26" s="37"/>
      <c r="CXD26" s="37"/>
      <c r="CXE26" s="37"/>
      <c r="CXF26" s="37"/>
      <c r="CXG26" s="37"/>
      <c r="CXH26" s="37"/>
      <c r="CXI26" s="37"/>
      <c r="CXJ26" s="37"/>
      <c r="CXK26" s="37"/>
      <c r="CXL26" s="37"/>
      <c r="CXM26" s="37"/>
      <c r="CXN26" s="37"/>
      <c r="CXO26" s="37"/>
      <c r="CXP26" s="37"/>
      <c r="CXQ26" s="37"/>
      <c r="CXR26" s="37"/>
      <c r="CXS26" s="37"/>
      <c r="CXT26" s="37"/>
      <c r="CXU26" s="37"/>
      <c r="CXV26" s="37"/>
      <c r="CXW26" s="37"/>
      <c r="CXX26" s="37"/>
      <c r="CXY26" s="37"/>
      <c r="CXZ26" s="37"/>
      <c r="CYA26" s="37"/>
      <c r="CYB26" s="37"/>
      <c r="CYC26" s="37"/>
      <c r="CYD26" s="37"/>
      <c r="CYE26" s="37"/>
      <c r="CYF26" s="37"/>
      <c r="CYG26" s="37"/>
      <c r="CYH26" s="37"/>
      <c r="CYI26" s="37"/>
      <c r="CYJ26" s="37"/>
      <c r="CYK26" s="37"/>
      <c r="CYL26" s="37"/>
      <c r="CYM26" s="37"/>
      <c r="CYN26" s="37"/>
      <c r="CYO26" s="37"/>
      <c r="CYP26" s="37"/>
      <c r="CYQ26" s="37"/>
      <c r="CYR26" s="37"/>
      <c r="CYS26" s="37"/>
      <c r="CYT26" s="37"/>
      <c r="CYU26" s="37"/>
      <c r="CYV26" s="37"/>
      <c r="CYW26" s="37"/>
      <c r="CYX26" s="37"/>
      <c r="CYY26" s="37"/>
      <c r="CYZ26" s="37"/>
      <c r="CZA26" s="37"/>
      <c r="CZB26" s="37"/>
      <c r="CZC26" s="37"/>
      <c r="CZD26" s="37"/>
      <c r="CZE26" s="37"/>
      <c r="CZF26" s="37"/>
      <c r="CZG26" s="37"/>
      <c r="CZH26" s="37"/>
      <c r="CZI26" s="37"/>
      <c r="CZJ26" s="37"/>
      <c r="CZK26" s="37"/>
      <c r="CZL26" s="37"/>
      <c r="CZM26" s="37"/>
      <c r="CZN26" s="37"/>
      <c r="CZO26" s="37"/>
      <c r="CZP26" s="37"/>
      <c r="CZQ26" s="37"/>
      <c r="CZR26" s="37"/>
      <c r="CZS26" s="37"/>
      <c r="CZT26" s="37"/>
      <c r="CZU26" s="37"/>
      <c r="CZV26" s="37"/>
      <c r="CZW26" s="37"/>
      <c r="CZX26" s="37"/>
      <c r="CZY26" s="37"/>
      <c r="CZZ26" s="37"/>
      <c r="DAA26" s="37"/>
      <c r="DAB26" s="37"/>
      <c r="DAC26" s="37"/>
      <c r="DAD26" s="37"/>
      <c r="DAE26" s="37"/>
      <c r="DAF26" s="37"/>
      <c r="DAG26" s="37"/>
      <c r="DAH26" s="37"/>
      <c r="DAI26" s="37"/>
      <c r="DAJ26" s="37"/>
      <c r="DAK26" s="37"/>
      <c r="DAL26" s="37"/>
      <c r="DAM26" s="37"/>
      <c r="DAN26" s="37"/>
      <c r="DAO26" s="37"/>
      <c r="DAP26" s="37"/>
      <c r="DAQ26" s="37"/>
      <c r="DAR26" s="37"/>
      <c r="DAS26" s="37"/>
      <c r="DAT26" s="37"/>
      <c r="DAU26" s="37"/>
      <c r="DAV26" s="37"/>
      <c r="DAW26" s="37"/>
      <c r="DAX26" s="37"/>
      <c r="DAY26" s="37"/>
      <c r="DAZ26" s="37"/>
      <c r="DBA26" s="37"/>
      <c r="DBB26" s="37"/>
      <c r="DBC26" s="37"/>
      <c r="DBD26" s="37"/>
      <c r="DBE26" s="37"/>
      <c r="DBF26" s="37"/>
      <c r="DBG26" s="37"/>
      <c r="DBH26" s="37"/>
      <c r="DBI26" s="37"/>
      <c r="DBJ26" s="37"/>
      <c r="DBK26" s="37"/>
      <c r="DBL26" s="37"/>
      <c r="DBM26" s="37"/>
      <c r="DBN26" s="37"/>
      <c r="DBO26" s="37"/>
      <c r="DBP26" s="37"/>
      <c r="DBQ26" s="37"/>
      <c r="DBR26" s="37"/>
      <c r="DBS26" s="37"/>
      <c r="DBT26" s="37"/>
      <c r="DBU26" s="37"/>
      <c r="DBV26" s="37"/>
      <c r="DBW26" s="37"/>
      <c r="DBX26" s="37"/>
      <c r="DBY26" s="37"/>
      <c r="DBZ26" s="37"/>
      <c r="DCA26" s="37"/>
      <c r="DCB26" s="37"/>
      <c r="DCC26" s="37"/>
      <c r="DCD26" s="37"/>
      <c r="DCE26" s="37"/>
      <c r="DCF26" s="37"/>
      <c r="DCG26" s="37"/>
      <c r="DCH26" s="37"/>
      <c r="DCI26" s="37"/>
      <c r="DCJ26" s="37"/>
      <c r="DCK26" s="37"/>
      <c r="DCL26" s="37"/>
      <c r="DCM26" s="37"/>
      <c r="DCN26" s="37"/>
      <c r="DCO26" s="37"/>
      <c r="DCP26" s="37"/>
      <c r="DCQ26" s="37"/>
      <c r="DCR26" s="37"/>
      <c r="DCS26" s="37"/>
      <c r="DCT26" s="37"/>
      <c r="DCU26" s="37"/>
      <c r="DCV26" s="37"/>
      <c r="DCW26" s="37"/>
      <c r="DCX26" s="37"/>
      <c r="DCY26" s="37"/>
      <c r="DCZ26" s="37"/>
      <c r="DDA26" s="37"/>
      <c r="DDB26" s="37"/>
      <c r="DDC26" s="37"/>
      <c r="DDD26" s="37"/>
      <c r="DDE26" s="37"/>
      <c r="DDF26" s="37"/>
      <c r="DDG26" s="37"/>
      <c r="DDH26" s="37"/>
      <c r="DDI26" s="37"/>
      <c r="DDJ26" s="37"/>
      <c r="DDK26" s="37"/>
      <c r="DDL26" s="37"/>
      <c r="DDM26" s="37"/>
      <c r="DDN26" s="37"/>
      <c r="DDO26" s="37"/>
      <c r="DDP26" s="37"/>
      <c r="DDQ26" s="37"/>
      <c r="DDR26" s="37"/>
      <c r="DDS26" s="37"/>
      <c r="DDT26" s="37"/>
      <c r="DDU26" s="37"/>
      <c r="DDV26" s="37"/>
      <c r="DDW26" s="37"/>
      <c r="DDX26" s="37"/>
      <c r="DDY26" s="37"/>
      <c r="DDZ26" s="37"/>
      <c r="DEA26" s="37"/>
      <c r="DEB26" s="37"/>
      <c r="DEC26" s="37"/>
      <c r="DED26" s="37"/>
      <c r="DEE26" s="37"/>
      <c r="DEF26" s="37"/>
      <c r="DEG26" s="37"/>
      <c r="DEH26" s="37"/>
      <c r="DEI26" s="37"/>
      <c r="DEJ26" s="37"/>
      <c r="DEK26" s="37"/>
      <c r="DEL26" s="37"/>
      <c r="DEM26" s="37"/>
      <c r="DEN26" s="37"/>
      <c r="DEO26" s="37"/>
      <c r="DEP26" s="37"/>
      <c r="DEQ26" s="37"/>
      <c r="DER26" s="37"/>
      <c r="DES26" s="37"/>
      <c r="DET26" s="37"/>
      <c r="DEU26" s="37"/>
      <c r="DEV26" s="37"/>
      <c r="DEW26" s="37"/>
      <c r="DEX26" s="37"/>
      <c r="DEY26" s="37"/>
      <c r="DEZ26" s="37"/>
      <c r="DFA26" s="37"/>
      <c r="DFB26" s="37"/>
      <c r="DFC26" s="37"/>
      <c r="DFD26" s="37"/>
      <c r="DFE26" s="37"/>
      <c r="DFF26" s="37"/>
      <c r="DFG26" s="37"/>
      <c r="DFH26" s="37"/>
      <c r="DFI26" s="37"/>
      <c r="DFJ26" s="37"/>
      <c r="DFK26" s="37"/>
      <c r="DFL26" s="37"/>
      <c r="DFM26" s="37"/>
      <c r="DFN26" s="37"/>
      <c r="DFO26" s="37"/>
      <c r="DFP26" s="37"/>
      <c r="DFQ26" s="37"/>
      <c r="DFR26" s="37"/>
      <c r="DFS26" s="37"/>
      <c r="DFT26" s="37"/>
      <c r="DFU26" s="37"/>
      <c r="DFV26" s="37"/>
      <c r="DFW26" s="37"/>
      <c r="DFX26" s="37"/>
      <c r="DFY26" s="37"/>
      <c r="DFZ26" s="37"/>
      <c r="DGA26" s="37"/>
      <c r="DGB26" s="37"/>
      <c r="DGC26" s="37"/>
      <c r="DGD26" s="37"/>
      <c r="DGE26" s="37"/>
      <c r="DGF26" s="37"/>
      <c r="DGG26" s="37"/>
      <c r="DGH26" s="37"/>
      <c r="DGI26" s="37"/>
      <c r="DGJ26" s="37"/>
      <c r="DGK26" s="37"/>
      <c r="DGL26" s="37"/>
      <c r="DGM26" s="37"/>
      <c r="DGN26" s="37"/>
      <c r="DGO26" s="37"/>
      <c r="DGP26" s="37"/>
      <c r="DGQ26" s="37"/>
      <c r="DGR26" s="37"/>
      <c r="DGS26" s="37"/>
      <c r="DGT26" s="37"/>
      <c r="DGU26" s="37"/>
      <c r="DGV26" s="37"/>
      <c r="DGW26" s="37"/>
      <c r="DGX26" s="37"/>
      <c r="DGY26" s="37"/>
      <c r="DGZ26" s="37"/>
      <c r="DHA26" s="37"/>
      <c r="DHB26" s="37"/>
      <c r="DHC26" s="37"/>
      <c r="DHD26" s="37"/>
      <c r="DHE26" s="37"/>
      <c r="DHF26" s="37"/>
      <c r="DHG26" s="37"/>
      <c r="DHH26" s="37"/>
      <c r="DHI26" s="37"/>
      <c r="DHJ26" s="37"/>
      <c r="DHK26" s="37"/>
      <c r="DHL26" s="37"/>
      <c r="DHM26" s="37"/>
      <c r="DHN26" s="37"/>
      <c r="DHO26" s="37"/>
      <c r="DHP26" s="37"/>
      <c r="DHQ26" s="37"/>
      <c r="DHR26" s="37"/>
      <c r="DHS26" s="37"/>
      <c r="DHT26" s="37"/>
      <c r="DHU26" s="37"/>
      <c r="DHV26" s="37"/>
      <c r="DHW26" s="37"/>
      <c r="DHX26" s="37"/>
      <c r="DHY26" s="37"/>
      <c r="DHZ26" s="37"/>
      <c r="DIA26" s="37"/>
      <c r="DIB26" s="37"/>
      <c r="DIC26" s="37"/>
      <c r="DID26" s="37"/>
      <c r="DIE26" s="37"/>
      <c r="DIF26" s="37"/>
      <c r="DIG26" s="37"/>
      <c r="DIH26" s="37"/>
      <c r="DII26" s="37"/>
      <c r="DIJ26" s="37"/>
      <c r="DIK26" s="37"/>
      <c r="DIL26" s="37"/>
      <c r="DIM26" s="37"/>
      <c r="DIN26" s="37"/>
      <c r="DIO26" s="37"/>
      <c r="DIP26" s="37"/>
      <c r="DIQ26" s="37"/>
      <c r="DIR26" s="37"/>
      <c r="DIS26" s="37"/>
      <c r="DIT26" s="37"/>
      <c r="DIU26" s="37"/>
      <c r="DIV26" s="37"/>
      <c r="DIW26" s="37"/>
      <c r="DIX26" s="37"/>
      <c r="DIY26" s="37"/>
      <c r="DIZ26" s="37"/>
      <c r="DJA26" s="37"/>
      <c r="DJB26" s="37"/>
      <c r="DJC26" s="37"/>
      <c r="DJD26" s="37"/>
      <c r="DJE26" s="37"/>
      <c r="DJF26" s="37"/>
      <c r="DJG26" s="37"/>
      <c r="DJH26" s="37"/>
      <c r="DJI26" s="37"/>
      <c r="DJJ26" s="37"/>
      <c r="DJK26" s="37"/>
      <c r="DJL26" s="37"/>
      <c r="DJM26" s="37"/>
      <c r="DJN26" s="37"/>
      <c r="DJO26" s="37"/>
      <c r="DJP26" s="37"/>
      <c r="DJQ26" s="37"/>
      <c r="DJR26" s="37"/>
      <c r="DJS26" s="37"/>
      <c r="DJT26" s="37"/>
      <c r="DJU26" s="37"/>
      <c r="DJV26" s="37"/>
      <c r="DJW26" s="37"/>
      <c r="DJX26" s="37"/>
      <c r="DJY26" s="37"/>
      <c r="DJZ26" s="37"/>
      <c r="DKA26" s="37"/>
      <c r="DKB26" s="37"/>
      <c r="DKC26" s="37"/>
      <c r="DKD26" s="37"/>
      <c r="DKE26" s="37"/>
      <c r="DKF26" s="37"/>
      <c r="DKG26" s="37"/>
      <c r="DKH26" s="37"/>
      <c r="DKI26" s="37"/>
      <c r="DKJ26" s="37"/>
      <c r="DKK26" s="37"/>
      <c r="DKL26" s="37"/>
      <c r="DKM26" s="37"/>
      <c r="DKN26" s="37"/>
      <c r="DKO26" s="37"/>
      <c r="DKP26" s="37"/>
      <c r="DKQ26" s="37"/>
      <c r="DKR26" s="37"/>
      <c r="DKS26" s="37"/>
      <c r="DKT26" s="37"/>
      <c r="DKU26" s="37"/>
      <c r="DKV26" s="37"/>
      <c r="DKW26" s="37"/>
      <c r="DKX26" s="37"/>
      <c r="DKY26" s="37"/>
      <c r="DKZ26" s="37"/>
      <c r="DLA26" s="37"/>
      <c r="DLB26" s="37"/>
      <c r="DLC26" s="37"/>
      <c r="DLD26" s="37"/>
      <c r="DLE26" s="37"/>
      <c r="DLF26" s="37"/>
      <c r="DLG26" s="37"/>
      <c r="DLH26" s="37"/>
      <c r="DLI26" s="37"/>
      <c r="DLJ26" s="37"/>
      <c r="DLK26" s="37"/>
      <c r="DLL26" s="37"/>
      <c r="DLM26" s="37"/>
      <c r="DLN26" s="37"/>
      <c r="DLO26" s="37"/>
      <c r="DLP26" s="37"/>
      <c r="DLQ26" s="37"/>
      <c r="DLR26" s="37"/>
      <c r="DLS26" s="37"/>
      <c r="DLT26" s="37"/>
      <c r="DLU26" s="37"/>
      <c r="DLV26" s="37"/>
      <c r="DLW26" s="37"/>
      <c r="DLX26" s="37"/>
      <c r="DLY26" s="37"/>
      <c r="DLZ26" s="37"/>
      <c r="DMA26" s="37"/>
      <c r="DMB26" s="37"/>
      <c r="DMC26" s="37"/>
      <c r="DMD26" s="37"/>
      <c r="DME26" s="37"/>
      <c r="DMF26" s="37"/>
      <c r="DMG26" s="37"/>
      <c r="DMH26" s="37"/>
      <c r="DMI26" s="37"/>
      <c r="DMJ26" s="37"/>
      <c r="DMK26" s="37"/>
      <c r="DML26" s="37"/>
      <c r="DMM26" s="37"/>
      <c r="DMN26" s="37"/>
      <c r="DMO26" s="37"/>
      <c r="DMP26" s="37"/>
      <c r="DMQ26" s="37"/>
      <c r="DMR26" s="37"/>
      <c r="DMS26" s="37"/>
      <c r="DMT26" s="37"/>
      <c r="DMU26" s="37"/>
      <c r="DMV26" s="37"/>
      <c r="DMW26" s="37"/>
      <c r="DMX26" s="37"/>
      <c r="DMY26" s="37"/>
      <c r="DMZ26" s="37"/>
      <c r="DNA26" s="37"/>
      <c r="DNB26" s="37"/>
      <c r="DNC26" s="37"/>
      <c r="DND26" s="37"/>
      <c r="DNE26" s="37"/>
      <c r="DNF26" s="37"/>
      <c r="DNG26" s="37"/>
      <c r="DNH26" s="37"/>
      <c r="DNI26" s="37"/>
      <c r="DNJ26" s="37"/>
      <c r="DNK26" s="37"/>
      <c r="DNL26" s="37"/>
      <c r="DNM26" s="37"/>
      <c r="DNN26" s="37"/>
      <c r="DNO26" s="37"/>
      <c r="DNP26" s="37"/>
      <c r="DNQ26" s="37"/>
      <c r="DNR26" s="37"/>
      <c r="DNS26" s="37"/>
      <c r="DNT26" s="37"/>
      <c r="DNU26" s="37"/>
      <c r="DNV26" s="37"/>
      <c r="DNW26" s="37"/>
      <c r="DNX26" s="37"/>
      <c r="DNY26" s="37"/>
      <c r="DNZ26" s="37"/>
      <c r="DOA26" s="37"/>
      <c r="DOB26" s="37"/>
      <c r="DOC26" s="37"/>
      <c r="DOD26" s="37"/>
      <c r="DOE26" s="37"/>
      <c r="DOF26" s="37"/>
      <c r="DOG26" s="37"/>
      <c r="DOH26" s="37"/>
      <c r="DOI26" s="37"/>
      <c r="DOJ26" s="37"/>
      <c r="DOK26" s="37"/>
      <c r="DOL26" s="37"/>
      <c r="DOM26" s="37"/>
      <c r="DON26" s="37"/>
      <c r="DOO26" s="37"/>
      <c r="DOP26" s="37"/>
      <c r="DOQ26" s="37"/>
      <c r="DOR26" s="37"/>
      <c r="DOS26" s="37"/>
      <c r="DOT26" s="37"/>
      <c r="DOU26" s="37"/>
      <c r="DOV26" s="37"/>
      <c r="DOW26" s="37"/>
      <c r="DOX26" s="37"/>
      <c r="DOY26" s="37"/>
      <c r="DOZ26" s="37"/>
      <c r="DPA26" s="37"/>
      <c r="DPB26" s="37"/>
      <c r="DPC26" s="37"/>
      <c r="DPD26" s="37"/>
      <c r="DPE26" s="37"/>
      <c r="DPF26" s="37"/>
      <c r="DPG26" s="37"/>
      <c r="DPH26" s="37"/>
      <c r="DPI26" s="37"/>
      <c r="DPJ26" s="37"/>
      <c r="DPK26" s="37"/>
      <c r="DPL26" s="37"/>
      <c r="DPM26" s="37"/>
      <c r="DPN26" s="37"/>
      <c r="DPO26" s="37"/>
      <c r="DPP26" s="37"/>
      <c r="DPQ26" s="37"/>
      <c r="DPR26" s="37"/>
      <c r="DPS26" s="37"/>
      <c r="DPT26" s="37"/>
      <c r="DPU26" s="37"/>
      <c r="DPV26" s="37"/>
      <c r="DPW26" s="37"/>
      <c r="DPX26" s="37"/>
      <c r="DPY26" s="37"/>
      <c r="DPZ26" s="37"/>
      <c r="DQA26" s="37"/>
      <c r="DQB26" s="37"/>
      <c r="DQC26" s="37"/>
      <c r="DQD26" s="37"/>
      <c r="DQE26" s="37"/>
      <c r="DQF26" s="37"/>
      <c r="DQG26" s="37"/>
      <c r="DQH26" s="37"/>
      <c r="DQI26" s="37"/>
      <c r="DQJ26" s="37"/>
      <c r="DQK26" s="37"/>
      <c r="DQL26" s="37"/>
      <c r="DQM26" s="37"/>
      <c r="DQN26" s="37"/>
      <c r="DQO26" s="37"/>
      <c r="DQP26" s="37"/>
      <c r="DQQ26" s="37"/>
      <c r="DQR26" s="37"/>
      <c r="DQS26" s="37"/>
      <c r="DQT26" s="37"/>
      <c r="DQU26" s="37"/>
      <c r="DQV26" s="37"/>
      <c r="DQW26" s="37"/>
      <c r="DQX26" s="37"/>
      <c r="DQY26" s="37"/>
      <c r="DQZ26" s="37"/>
      <c r="DRA26" s="37"/>
      <c r="DRB26" s="37"/>
      <c r="DRC26" s="37"/>
      <c r="DRD26" s="37"/>
      <c r="DRE26" s="37"/>
      <c r="DRF26" s="37"/>
      <c r="DRG26" s="37"/>
      <c r="DRH26" s="37"/>
      <c r="DRI26" s="37"/>
      <c r="DRJ26" s="37"/>
      <c r="DRK26" s="37"/>
      <c r="DRL26" s="37"/>
      <c r="DRM26" s="37"/>
      <c r="DRN26" s="37"/>
      <c r="DRO26" s="37"/>
      <c r="DRP26" s="37"/>
      <c r="DRQ26" s="37"/>
      <c r="DRR26" s="37"/>
      <c r="DRS26" s="37"/>
      <c r="DRT26" s="37"/>
      <c r="DRU26" s="37"/>
      <c r="DRV26" s="37"/>
      <c r="DRW26" s="37"/>
      <c r="DRX26" s="37"/>
      <c r="DRY26" s="37"/>
      <c r="DRZ26" s="37"/>
      <c r="DSA26" s="37"/>
      <c r="DSB26" s="37"/>
      <c r="DSC26" s="37"/>
      <c r="DSD26" s="37"/>
      <c r="DSE26" s="37"/>
      <c r="DSF26" s="37"/>
      <c r="DSG26" s="37"/>
      <c r="DSH26" s="37"/>
      <c r="DSI26" s="37"/>
      <c r="DSJ26" s="37"/>
      <c r="DSK26" s="37"/>
      <c r="DSL26" s="37"/>
      <c r="DSM26" s="37"/>
      <c r="DSN26" s="37"/>
      <c r="DSO26" s="37"/>
      <c r="DSP26" s="37"/>
      <c r="DSQ26" s="37"/>
      <c r="DSR26" s="37"/>
      <c r="DSS26" s="37"/>
      <c r="DST26" s="37"/>
      <c r="DSU26" s="37"/>
      <c r="DSV26" s="37"/>
      <c r="DSW26" s="37"/>
      <c r="DSX26" s="37"/>
      <c r="DSY26" s="37"/>
      <c r="DSZ26" s="37"/>
      <c r="DTA26" s="37"/>
      <c r="DTB26" s="37"/>
      <c r="DTC26" s="37"/>
      <c r="DTD26" s="37"/>
      <c r="DTE26" s="37"/>
      <c r="DTF26" s="37"/>
      <c r="DTG26" s="37"/>
      <c r="DTH26" s="37"/>
      <c r="DTI26" s="37"/>
      <c r="DTJ26" s="37"/>
      <c r="DTK26" s="37"/>
      <c r="DTL26" s="37"/>
      <c r="DTM26" s="37"/>
      <c r="DTN26" s="37"/>
      <c r="DTO26" s="37"/>
      <c r="DTP26" s="37"/>
      <c r="DTQ26" s="37"/>
      <c r="DTR26" s="37"/>
      <c r="DTS26" s="37"/>
      <c r="DTT26" s="37"/>
      <c r="DTU26" s="37"/>
      <c r="DTV26" s="37"/>
      <c r="DTW26" s="37"/>
      <c r="DTX26" s="37"/>
      <c r="DTY26" s="37"/>
      <c r="DTZ26" s="37"/>
      <c r="DUA26" s="37"/>
      <c r="DUB26" s="37"/>
      <c r="DUC26" s="37"/>
      <c r="DUD26" s="37"/>
      <c r="DUE26" s="37"/>
      <c r="DUF26" s="37"/>
      <c r="DUG26" s="37"/>
      <c r="DUH26" s="37"/>
      <c r="DUI26" s="37"/>
      <c r="DUJ26" s="37"/>
      <c r="DUK26" s="37"/>
      <c r="DUL26" s="37"/>
      <c r="DUM26" s="37"/>
      <c r="DUN26" s="37"/>
      <c r="DUO26" s="37"/>
      <c r="DUP26" s="37"/>
      <c r="DUQ26" s="37"/>
      <c r="DUR26" s="37"/>
      <c r="DUS26" s="37"/>
      <c r="DUT26" s="37"/>
      <c r="DUU26" s="37"/>
      <c r="DUV26" s="37"/>
      <c r="DUW26" s="37"/>
      <c r="DUX26" s="37"/>
      <c r="DUY26" s="37"/>
      <c r="DUZ26" s="37"/>
      <c r="DVA26" s="37"/>
      <c r="DVB26" s="37"/>
      <c r="DVC26" s="37"/>
      <c r="DVD26" s="37"/>
      <c r="DVE26" s="37"/>
      <c r="DVF26" s="37"/>
      <c r="DVG26" s="37"/>
      <c r="DVH26" s="37"/>
      <c r="DVI26" s="37"/>
      <c r="DVJ26" s="37"/>
      <c r="DVK26" s="37"/>
      <c r="DVL26" s="37"/>
      <c r="DVM26" s="37"/>
      <c r="DVN26" s="37"/>
      <c r="DVO26" s="37"/>
      <c r="DVP26" s="37"/>
      <c r="DVQ26" s="37"/>
      <c r="DVR26" s="37"/>
      <c r="DVS26" s="37"/>
      <c r="DVT26" s="37"/>
      <c r="DVU26" s="37"/>
      <c r="DVV26" s="37"/>
      <c r="DVW26" s="37"/>
      <c r="DVX26" s="37"/>
      <c r="DVY26" s="37"/>
      <c r="DVZ26" s="37"/>
      <c r="DWA26" s="37"/>
      <c r="DWB26" s="37"/>
      <c r="DWC26" s="37"/>
      <c r="DWD26" s="37"/>
      <c r="DWE26" s="37"/>
      <c r="DWF26" s="37"/>
      <c r="DWG26" s="37"/>
      <c r="DWH26" s="37"/>
      <c r="DWI26" s="37"/>
      <c r="DWJ26" s="37"/>
      <c r="DWK26" s="37"/>
      <c r="DWL26" s="37"/>
      <c r="DWM26" s="37"/>
      <c r="DWN26" s="37"/>
      <c r="DWO26" s="37"/>
      <c r="DWP26" s="37"/>
      <c r="DWQ26" s="37"/>
      <c r="DWR26" s="37"/>
      <c r="DWS26" s="37"/>
      <c r="DWT26" s="37"/>
      <c r="DWU26" s="37"/>
      <c r="DWV26" s="37"/>
      <c r="DWW26" s="37"/>
      <c r="DWX26" s="37"/>
      <c r="DWY26" s="37"/>
      <c r="DWZ26" s="37"/>
      <c r="DXA26" s="37"/>
      <c r="DXB26" s="37"/>
      <c r="DXC26" s="37"/>
      <c r="DXD26" s="37"/>
      <c r="DXE26" s="37"/>
      <c r="DXF26" s="37"/>
      <c r="DXG26" s="37"/>
      <c r="DXH26" s="37"/>
      <c r="DXI26" s="37"/>
      <c r="DXJ26" s="37"/>
      <c r="DXK26" s="37"/>
      <c r="DXL26" s="37"/>
      <c r="DXM26" s="37"/>
      <c r="DXN26" s="37"/>
      <c r="DXO26" s="37"/>
      <c r="DXP26" s="37"/>
      <c r="DXQ26" s="37"/>
      <c r="DXR26" s="37"/>
      <c r="DXS26" s="37"/>
      <c r="DXT26" s="37"/>
      <c r="DXU26" s="37"/>
      <c r="DXV26" s="37"/>
      <c r="DXW26" s="37"/>
      <c r="DXX26" s="37"/>
      <c r="DXY26" s="37"/>
      <c r="DXZ26" s="37"/>
      <c r="DYA26" s="37"/>
      <c r="DYB26" s="37"/>
      <c r="DYC26" s="37"/>
      <c r="DYD26" s="37"/>
      <c r="DYE26" s="37"/>
      <c r="DYF26" s="37"/>
      <c r="DYG26" s="37"/>
      <c r="DYH26" s="37"/>
      <c r="DYI26" s="37"/>
      <c r="DYJ26" s="37"/>
      <c r="DYK26" s="37"/>
      <c r="DYL26" s="37"/>
      <c r="DYM26" s="37"/>
      <c r="DYN26" s="37"/>
      <c r="DYO26" s="37"/>
      <c r="DYP26" s="37"/>
      <c r="DYQ26" s="37"/>
      <c r="DYR26" s="37"/>
      <c r="DYS26" s="37"/>
      <c r="DYT26" s="37"/>
      <c r="DYU26" s="37"/>
      <c r="DYV26" s="37"/>
      <c r="DYW26" s="37"/>
      <c r="DYX26" s="37"/>
      <c r="DYY26" s="37"/>
      <c r="DYZ26" s="37"/>
      <c r="DZA26" s="37"/>
      <c r="DZB26" s="37"/>
      <c r="DZC26" s="37"/>
      <c r="DZD26" s="37"/>
      <c r="DZE26" s="37"/>
      <c r="DZF26" s="37"/>
      <c r="DZG26" s="37"/>
      <c r="DZH26" s="37"/>
      <c r="DZI26" s="37"/>
      <c r="DZJ26" s="37"/>
      <c r="DZK26" s="37"/>
      <c r="DZL26" s="37"/>
      <c r="DZM26" s="37"/>
      <c r="DZN26" s="37"/>
      <c r="DZO26" s="37"/>
      <c r="DZP26" s="37"/>
      <c r="DZQ26" s="37"/>
      <c r="DZR26" s="37"/>
      <c r="DZS26" s="37"/>
      <c r="DZT26" s="37"/>
      <c r="DZU26" s="37"/>
      <c r="DZV26" s="37"/>
      <c r="DZW26" s="37"/>
      <c r="DZX26" s="37"/>
      <c r="DZY26" s="37"/>
      <c r="DZZ26" s="37"/>
      <c r="EAA26" s="37"/>
      <c r="EAB26" s="37"/>
      <c r="EAC26" s="37"/>
      <c r="EAD26" s="37"/>
      <c r="EAE26" s="37"/>
      <c r="EAF26" s="37"/>
      <c r="EAG26" s="37"/>
      <c r="EAH26" s="37"/>
      <c r="EAI26" s="37"/>
      <c r="EAJ26" s="37"/>
      <c r="EAK26" s="37"/>
      <c r="EAL26" s="37"/>
      <c r="EAM26" s="37"/>
      <c r="EAN26" s="37"/>
      <c r="EAO26" s="37"/>
      <c r="EAP26" s="37"/>
      <c r="EAQ26" s="37"/>
      <c r="EAR26" s="37"/>
      <c r="EAS26" s="37"/>
      <c r="EAT26" s="37"/>
      <c r="EAU26" s="37"/>
      <c r="EAV26" s="37"/>
      <c r="EAW26" s="37"/>
      <c r="EAX26" s="37"/>
      <c r="EAY26" s="37"/>
      <c r="EAZ26" s="37"/>
      <c r="EBA26" s="37"/>
      <c r="EBB26" s="37"/>
      <c r="EBC26" s="37"/>
      <c r="EBD26" s="37"/>
      <c r="EBE26" s="37"/>
      <c r="EBF26" s="37"/>
      <c r="EBG26" s="37"/>
      <c r="EBH26" s="37"/>
      <c r="EBI26" s="37"/>
      <c r="EBJ26" s="37"/>
      <c r="EBK26" s="37"/>
      <c r="EBL26" s="37"/>
      <c r="EBM26" s="37"/>
      <c r="EBN26" s="37"/>
      <c r="EBO26" s="37"/>
      <c r="EBP26" s="37"/>
      <c r="EBQ26" s="37"/>
      <c r="EBR26" s="37"/>
      <c r="EBS26" s="37"/>
      <c r="EBT26" s="37"/>
      <c r="EBU26" s="37"/>
      <c r="EBV26" s="37"/>
      <c r="EBW26" s="37"/>
      <c r="EBX26" s="37"/>
      <c r="EBY26" s="37"/>
      <c r="EBZ26" s="37"/>
      <c r="ECA26" s="37"/>
      <c r="ECB26" s="37"/>
      <c r="ECC26" s="37"/>
      <c r="ECD26" s="37"/>
      <c r="ECE26" s="37"/>
      <c r="ECF26" s="37"/>
      <c r="ECG26" s="37"/>
      <c r="ECH26" s="37"/>
      <c r="ECI26" s="37"/>
      <c r="ECJ26" s="37"/>
      <c r="ECK26" s="37"/>
      <c r="ECL26" s="37"/>
      <c r="ECM26" s="37"/>
      <c r="ECN26" s="37"/>
      <c r="ECO26" s="37"/>
      <c r="ECP26" s="37"/>
      <c r="ECQ26" s="37"/>
      <c r="ECR26" s="37"/>
      <c r="ECS26" s="37"/>
      <c r="ECT26" s="37"/>
      <c r="ECU26" s="37"/>
      <c r="ECV26" s="37"/>
      <c r="ECW26" s="37"/>
      <c r="ECX26" s="37"/>
      <c r="ECY26" s="37"/>
      <c r="ECZ26" s="37"/>
      <c r="EDA26" s="37"/>
      <c r="EDB26" s="37"/>
      <c r="EDC26" s="37"/>
      <c r="EDD26" s="37"/>
      <c r="EDE26" s="37"/>
      <c r="EDF26" s="37"/>
      <c r="EDG26" s="37"/>
      <c r="EDH26" s="37"/>
      <c r="EDI26" s="37"/>
      <c r="EDJ26" s="37"/>
      <c r="EDK26" s="37"/>
      <c r="EDL26" s="37"/>
      <c r="EDM26" s="37"/>
      <c r="EDN26" s="37"/>
      <c r="EDO26" s="37"/>
      <c r="EDP26" s="37"/>
      <c r="EDQ26" s="37"/>
      <c r="EDR26" s="37"/>
      <c r="EDS26" s="37"/>
      <c r="EDT26" s="37"/>
      <c r="EDU26" s="37"/>
      <c r="EDV26" s="37"/>
      <c r="EDW26" s="37"/>
      <c r="EDX26" s="37"/>
      <c r="EDY26" s="37"/>
      <c r="EDZ26" s="37"/>
      <c r="EEA26" s="37"/>
      <c r="EEB26" s="37"/>
      <c r="EEC26" s="37"/>
      <c r="EED26" s="37"/>
      <c r="EEE26" s="37"/>
      <c r="EEF26" s="37"/>
      <c r="EEG26" s="37"/>
      <c r="EEH26" s="37"/>
      <c r="EEI26" s="37"/>
      <c r="EEJ26" s="37"/>
      <c r="EEK26" s="37"/>
      <c r="EEL26" s="37"/>
      <c r="EEM26" s="37"/>
      <c r="EEN26" s="37"/>
      <c r="EEO26" s="37"/>
      <c r="EEP26" s="37"/>
      <c r="EEQ26" s="37"/>
      <c r="EER26" s="37"/>
      <c r="EES26" s="37"/>
      <c r="EET26" s="37"/>
      <c r="EEU26" s="37"/>
      <c r="EEV26" s="37"/>
      <c r="EEW26" s="37"/>
      <c r="EEX26" s="37"/>
      <c r="EEY26" s="37"/>
      <c r="EEZ26" s="37"/>
      <c r="EFA26" s="37"/>
      <c r="EFB26" s="37"/>
      <c r="EFC26" s="37"/>
      <c r="EFD26" s="37"/>
      <c r="EFE26" s="37"/>
      <c r="EFF26" s="37"/>
      <c r="EFG26" s="37"/>
      <c r="EFH26" s="37"/>
      <c r="EFI26" s="37"/>
      <c r="EFJ26" s="37"/>
      <c r="EFK26" s="37"/>
      <c r="EFL26" s="37"/>
      <c r="EFM26" s="37"/>
      <c r="EFN26" s="37"/>
      <c r="EFO26" s="37"/>
      <c r="EFP26" s="37"/>
      <c r="EFQ26" s="37"/>
      <c r="EFR26" s="37"/>
      <c r="EFS26" s="37"/>
      <c r="EFT26" s="37"/>
      <c r="EFU26" s="37"/>
      <c r="EFV26" s="37"/>
      <c r="EFW26" s="37"/>
      <c r="EFX26" s="37"/>
      <c r="EFY26" s="37"/>
      <c r="EFZ26" s="37"/>
      <c r="EGA26" s="37"/>
      <c r="EGB26" s="37"/>
      <c r="EGC26" s="37"/>
      <c r="EGD26" s="37"/>
      <c r="EGE26" s="37"/>
      <c r="EGF26" s="37"/>
      <c r="EGG26" s="37"/>
      <c r="EGH26" s="37"/>
      <c r="EGI26" s="37"/>
      <c r="EGJ26" s="37"/>
      <c r="EGK26" s="37"/>
      <c r="EGL26" s="37"/>
      <c r="EGM26" s="37"/>
      <c r="EGN26" s="37"/>
      <c r="EGO26" s="37"/>
      <c r="EGP26" s="37"/>
      <c r="EGQ26" s="37"/>
      <c r="EGR26" s="37"/>
      <c r="EGS26" s="37"/>
      <c r="EGT26" s="37"/>
      <c r="EGU26" s="37"/>
      <c r="EGV26" s="37"/>
      <c r="EGW26" s="37"/>
      <c r="EGX26" s="37"/>
      <c r="EGY26" s="37"/>
      <c r="EGZ26" s="37"/>
      <c r="EHA26" s="37"/>
      <c r="EHB26" s="37"/>
      <c r="EHC26" s="37"/>
      <c r="EHD26" s="37"/>
      <c r="EHE26" s="37"/>
      <c r="EHF26" s="37"/>
      <c r="EHG26" s="37"/>
      <c r="EHH26" s="37"/>
      <c r="EHI26" s="37"/>
      <c r="EHJ26" s="37"/>
      <c r="EHK26" s="37"/>
      <c r="EHL26" s="37"/>
      <c r="EHM26" s="37"/>
      <c r="EHN26" s="37"/>
      <c r="EHO26" s="37"/>
      <c r="EHP26" s="37"/>
      <c r="EHQ26" s="37"/>
      <c r="EHR26" s="37"/>
      <c r="EHS26" s="37"/>
      <c r="EHT26" s="37"/>
      <c r="EHU26" s="37"/>
      <c r="EHV26" s="37"/>
      <c r="EHW26" s="37"/>
      <c r="EHX26" s="37"/>
      <c r="EHY26" s="37"/>
      <c r="EHZ26" s="37"/>
      <c r="EIA26" s="37"/>
      <c r="EIB26" s="37"/>
      <c r="EIC26" s="37"/>
      <c r="EID26" s="37"/>
      <c r="EIE26" s="37"/>
      <c r="EIF26" s="37"/>
      <c r="EIG26" s="37"/>
      <c r="EIH26" s="37"/>
      <c r="EII26" s="37"/>
      <c r="EIJ26" s="37"/>
      <c r="EIK26" s="37"/>
      <c r="EIL26" s="37"/>
      <c r="EIM26" s="37"/>
      <c r="EIN26" s="37"/>
      <c r="EIO26" s="37"/>
      <c r="EIP26" s="37"/>
      <c r="EIQ26" s="37"/>
      <c r="EIR26" s="37"/>
      <c r="EIS26" s="37"/>
      <c r="EIT26" s="37"/>
      <c r="EIU26" s="37"/>
      <c r="EIV26" s="37"/>
      <c r="EIW26" s="37"/>
      <c r="EIX26" s="37"/>
      <c r="EIY26" s="37"/>
      <c r="EIZ26" s="37"/>
      <c r="EJA26" s="37"/>
      <c r="EJB26" s="37"/>
      <c r="EJC26" s="37"/>
      <c r="EJD26" s="37"/>
      <c r="EJE26" s="37"/>
      <c r="EJF26" s="37"/>
      <c r="EJG26" s="37"/>
      <c r="EJH26" s="37"/>
      <c r="EJI26" s="37"/>
      <c r="EJJ26" s="37"/>
      <c r="EJK26" s="37"/>
      <c r="EJL26" s="37"/>
      <c r="EJM26" s="37"/>
      <c r="EJN26" s="37"/>
      <c r="EJO26" s="37"/>
      <c r="EJP26" s="37"/>
      <c r="EJQ26" s="37"/>
      <c r="EJR26" s="37"/>
      <c r="EJS26" s="37"/>
      <c r="EJT26" s="37"/>
      <c r="EJU26" s="37"/>
      <c r="EJV26" s="37"/>
      <c r="EJW26" s="37"/>
      <c r="EJX26" s="37"/>
      <c r="EJY26" s="37"/>
      <c r="EJZ26" s="37"/>
      <c r="EKA26" s="37"/>
      <c r="EKB26" s="37"/>
      <c r="EKC26" s="37"/>
      <c r="EKD26" s="37"/>
      <c r="EKE26" s="37"/>
      <c r="EKF26" s="37"/>
      <c r="EKG26" s="37"/>
      <c r="EKH26" s="37"/>
      <c r="EKI26" s="37"/>
      <c r="EKJ26" s="37"/>
      <c r="EKK26" s="37"/>
      <c r="EKL26" s="37"/>
      <c r="EKM26" s="37"/>
      <c r="EKN26" s="37"/>
      <c r="EKO26" s="37"/>
      <c r="EKP26" s="37"/>
      <c r="EKQ26" s="37"/>
      <c r="EKR26" s="37"/>
      <c r="EKS26" s="37"/>
      <c r="EKT26" s="37"/>
      <c r="EKU26" s="37"/>
      <c r="EKV26" s="37"/>
      <c r="EKW26" s="37"/>
      <c r="EKX26" s="37"/>
      <c r="EKY26" s="37"/>
      <c r="EKZ26" s="37"/>
      <c r="ELA26" s="37"/>
      <c r="ELB26" s="37"/>
      <c r="ELC26" s="37"/>
      <c r="ELD26" s="37"/>
      <c r="ELE26" s="37"/>
      <c r="ELF26" s="37"/>
      <c r="ELG26" s="37"/>
      <c r="ELH26" s="37"/>
      <c r="ELI26" s="37"/>
      <c r="ELJ26" s="37"/>
      <c r="ELK26" s="37"/>
      <c r="ELL26" s="37"/>
      <c r="ELM26" s="37"/>
      <c r="ELN26" s="37"/>
      <c r="ELO26" s="37"/>
      <c r="ELP26" s="37"/>
      <c r="ELQ26" s="37"/>
      <c r="ELR26" s="37"/>
      <c r="ELS26" s="37"/>
      <c r="ELT26" s="37"/>
      <c r="ELU26" s="37"/>
      <c r="ELV26" s="37"/>
      <c r="ELW26" s="37"/>
      <c r="ELX26" s="37"/>
      <c r="ELY26" s="37"/>
      <c r="ELZ26" s="37"/>
      <c r="EMA26" s="37"/>
      <c r="EMB26" s="37"/>
      <c r="EMC26" s="37"/>
      <c r="EMD26" s="37"/>
      <c r="EME26" s="37"/>
      <c r="EMF26" s="37"/>
      <c r="EMG26" s="37"/>
      <c r="EMH26" s="37"/>
      <c r="EMI26" s="37"/>
      <c r="EMJ26" s="37"/>
      <c r="EMK26" s="37"/>
      <c r="EML26" s="37"/>
      <c r="EMM26" s="37"/>
      <c r="EMN26" s="37"/>
      <c r="EMO26" s="37"/>
      <c r="EMP26" s="37"/>
      <c r="EMQ26" s="37"/>
      <c r="EMR26" s="37"/>
      <c r="EMS26" s="37"/>
      <c r="EMT26" s="37"/>
      <c r="EMU26" s="37"/>
      <c r="EMV26" s="37"/>
      <c r="EMW26" s="37"/>
      <c r="EMX26" s="37"/>
      <c r="EMY26" s="37"/>
      <c r="EMZ26" s="37"/>
      <c r="ENA26" s="37"/>
      <c r="ENB26" s="37"/>
      <c r="ENC26" s="37"/>
      <c r="END26" s="37"/>
      <c r="ENE26" s="37"/>
      <c r="ENF26" s="37"/>
      <c r="ENG26" s="37"/>
      <c r="ENH26" s="37"/>
      <c r="ENI26" s="37"/>
      <c r="ENJ26" s="37"/>
      <c r="ENK26" s="37"/>
      <c r="ENL26" s="37"/>
      <c r="ENM26" s="37"/>
      <c r="ENN26" s="37"/>
      <c r="ENO26" s="37"/>
      <c r="ENP26" s="37"/>
      <c r="ENQ26" s="37"/>
      <c r="ENR26" s="37"/>
      <c r="ENS26" s="37"/>
      <c r="ENT26" s="37"/>
      <c r="ENU26" s="37"/>
      <c r="ENV26" s="37"/>
      <c r="ENW26" s="37"/>
      <c r="ENX26" s="37"/>
      <c r="ENY26" s="37"/>
      <c r="ENZ26" s="37"/>
      <c r="EOA26" s="37"/>
      <c r="EOB26" s="37"/>
      <c r="EOC26" s="37"/>
      <c r="EOD26" s="37"/>
      <c r="EOE26" s="37"/>
      <c r="EOF26" s="37"/>
      <c r="EOG26" s="37"/>
      <c r="EOH26" s="37"/>
      <c r="EOI26" s="37"/>
      <c r="EOJ26" s="37"/>
      <c r="EOK26" s="37"/>
      <c r="EOL26" s="37"/>
      <c r="EOM26" s="37"/>
      <c r="EON26" s="37"/>
      <c r="EOO26" s="37"/>
      <c r="EOP26" s="37"/>
      <c r="EOQ26" s="37"/>
      <c r="EOR26" s="37"/>
      <c r="EOS26" s="37"/>
      <c r="EOT26" s="37"/>
      <c r="EOU26" s="37"/>
      <c r="EOV26" s="37"/>
      <c r="EOW26" s="37"/>
      <c r="EOX26" s="37"/>
      <c r="EOY26" s="37"/>
      <c r="EOZ26" s="37"/>
      <c r="EPA26" s="37"/>
      <c r="EPB26" s="37"/>
      <c r="EPC26" s="37"/>
      <c r="EPD26" s="37"/>
      <c r="EPE26" s="37"/>
      <c r="EPF26" s="37"/>
      <c r="EPG26" s="37"/>
      <c r="EPH26" s="37"/>
      <c r="EPI26" s="37"/>
      <c r="EPJ26" s="37"/>
      <c r="EPK26" s="37"/>
      <c r="EPL26" s="37"/>
      <c r="EPM26" s="37"/>
      <c r="EPN26" s="37"/>
      <c r="EPO26" s="37"/>
      <c r="EPP26" s="37"/>
      <c r="EPQ26" s="37"/>
      <c r="EPR26" s="37"/>
      <c r="EPS26" s="37"/>
      <c r="EPT26" s="37"/>
      <c r="EPU26" s="37"/>
      <c r="EPV26" s="37"/>
      <c r="EPW26" s="37"/>
      <c r="EPX26" s="37"/>
      <c r="EPY26" s="37"/>
      <c r="EPZ26" s="37"/>
      <c r="EQA26" s="37"/>
      <c r="EQB26" s="37"/>
      <c r="EQC26" s="37"/>
      <c r="EQD26" s="37"/>
      <c r="EQE26" s="37"/>
      <c r="EQF26" s="37"/>
      <c r="EQG26" s="37"/>
      <c r="EQH26" s="37"/>
      <c r="EQI26" s="37"/>
      <c r="EQJ26" s="37"/>
      <c r="EQK26" s="37"/>
      <c r="EQL26" s="37"/>
      <c r="EQM26" s="37"/>
      <c r="EQN26" s="37"/>
      <c r="EQO26" s="37"/>
      <c r="EQP26" s="37"/>
      <c r="EQQ26" s="37"/>
      <c r="EQR26" s="37"/>
      <c r="EQS26" s="37"/>
      <c r="EQT26" s="37"/>
      <c r="EQU26" s="37"/>
      <c r="EQV26" s="37"/>
      <c r="EQW26" s="37"/>
      <c r="EQX26" s="37"/>
      <c r="EQY26" s="37"/>
      <c r="EQZ26" s="37"/>
      <c r="ERA26" s="37"/>
      <c r="ERB26" s="37"/>
      <c r="ERC26" s="37"/>
      <c r="ERD26" s="37"/>
      <c r="ERE26" s="37"/>
      <c r="ERF26" s="37"/>
      <c r="ERG26" s="37"/>
      <c r="ERH26" s="37"/>
      <c r="ERI26" s="37"/>
      <c r="ERJ26" s="37"/>
      <c r="ERK26" s="37"/>
      <c r="ERL26" s="37"/>
      <c r="ERM26" s="37"/>
      <c r="ERN26" s="37"/>
      <c r="ERO26" s="37"/>
      <c r="ERP26" s="37"/>
      <c r="ERQ26" s="37"/>
      <c r="ERR26" s="37"/>
      <c r="ERS26" s="37"/>
      <c r="ERT26" s="37"/>
      <c r="ERU26" s="37"/>
      <c r="ERV26" s="37"/>
      <c r="ERW26" s="37"/>
      <c r="ERX26" s="37"/>
      <c r="ERY26" s="37"/>
      <c r="ERZ26" s="37"/>
      <c r="ESA26" s="37"/>
      <c r="ESB26" s="37"/>
      <c r="ESC26" s="37"/>
      <c r="ESD26" s="37"/>
      <c r="ESE26" s="37"/>
      <c r="ESF26" s="37"/>
      <c r="ESG26" s="37"/>
      <c r="ESH26" s="37"/>
      <c r="ESI26" s="37"/>
      <c r="ESJ26" s="37"/>
      <c r="ESK26" s="37"/>
      <c r="ESL26" s="37"/>
      <c r="ESM26" s="37"/>
      <c r="ESN26" s="37"/>
      <c r="ESO26" s="37"/>
      <c r="ESP26" s="37"/>
      <c r="ESQ26" s="37"/>
      <c r="ESR26" s="37"/>
      <c r="ESS26" s="37"/>
      <c r="EST26" s="37"/>
      <c r="ESU26" s="37"/>
      <c r="ESV26" s="37"/>
      <c r="ESW26" s="37"/>
      <c r="ESX26" s="37"/>
      <c r="ESY26" s="37"/>
      <c r="ESZ26" s="37"/>
      <c r="ETA26" s="37"/>
      <c r="ETB26" s="37"/>
      <c r="ETC26" s="37"/>
      <c r="ETD26" s="37"/>
      <c r="ETE26" s="37"/>
      <c r="ETF26" s="37"/>
      <c r="ETG26" s="37"/>
      <c r="ETH26" s="37"/>
      <c r="ETI26" s="37"/>
      <c r="ETJ26" s="37"/>
      <c r="ETK26" s="37"/>
      <c r="ETL26" s="37"/>
      <c r="ETM26" s="37"/>
      <c r="ETN26" s="37"/>
      <c r="ETO26" s="37"/>
      <c r="ETP26" s="37"/>
      <c r="ETQ26" s="37"/>
      <c r="ETR26" s="37"/>
      <c r="ETS26" s="37"/>
      <c r="ETT26" s="37"/>
      <c r="ETU26" s="37"/>
      <c r="ETV26" s="37"/>
      <c r="ETW26" s="37"/>
      <c r="ETX26" s="37"/>
      <c r="ETY26" s="37"/>
      <c r="ETZ26" s="37"/>
      <c r="EUA26" s="37"/>
      <c r="EUB26" s="37"/>
      <c r="EUC26" s="37"/>
      <c r="EUD26" s="37"/>
      <c r="EUE26" s="37"/>
      <c r="EUF26" s="37"/>
      <c r="EUG26" s="37"/>
      <c r="EUH26" s="37"/>
      <c r="EUI26" s="37"/>
      <c r="EUJ26" s="37"/>
      <c r="EUK26" s="37"/>
      <c r="EUL26" s="37"/>
      <c r="EUM26" s="37"/>
      <c r="EUN26" s="37"/>
      <c r="EUO26" s="37"/>
      <c r="EUP26" s="37"/>
      <c r="EUQ26" s="37"/>
      <c r="EUR26" s="37"/>
      <c r="EUS26" s="37"/>
      <c r="EUT26" s="37"/>
      <c r="EUU26" s="37"/>
      <c r="EUV26" s="37"/>
      <c r="EUW26" s="37"/>
      <c r="EUX26" s="37"/>
      <c r="EUY26" s="37"/>
      <c r="EUZ26" s="37"/>
      <c r="EVA26" s="37"/>
      <c r="EVB26" s="37"/>
      <c r="EVC26" s="37"/>
      <c r="EVD26" s="37"/>
      <c r="EVE26" s="37"/>
      <c r="EVF26" s="37"/>
      <c r="EVG26" s="37"/>
      <c r="EVH26" s="37"/>
      <c r="EVI26" s="37"/>
      <c r="EVJ26" s="37"/>
      <c r="EVK26" s="37"/>
      <c r="EVL26" s="37"/>
      <c r="EVM26" s="37"/>
      <c r="EVN26" s="37"/>
      <c r="EVO26" s="37"/>
      <c r="EVP26" s="37"/>
      <c r="EVQ26" s="37"/>
      <c r="EVR26" s="37"/>
      <c r="EVS26" s="37"/>
      <c r="EVT26" s="37"/>
      <c r="EVU26" s="37"/>
      <c r="EVV26" s="37"/>
      <c r="EVW26" s="37"/>
      <c r="EVX26" s="37"/>
      <c r="EVY26" s="37"/>
      <c r="EVZ26" s="37"/>
      <c r="EWA26" s="37"/>
      <c r="EWB26" s="37"/>
      <c r="EWC26" s="37"/>
      <c r="EWD26" s="37"/>
      <c r="EWE26" s="37"/>
      <c r="EWF26" s="37"/>
      <c r="EWG26" s="37"/>
      <c r="EWH26" s="37"/>
      <c r="EWI26" s="37"/>
      <c r="EWJ26" s="37"/>
      <c r="EWK26" s="37"/>
      <c r="EWL26" s="37"/>
      <c r="EWM26" s="37"/>
      <c r="EWN26" s="37"/>
      <c r="EWO26" s="37"/>
      <c r="EWP26" s="37"/>
      <c r="EWQ26" s="37"/>
      <c r="EWR26" s="37"/>
      <c r="EWS26" s="37"/>
      <c r="EWT26" s="37"/>
      <c r="EWU26" s="37"/>
      <c r="EWV26" s="37"/>
      <c r="EWW26" s="37"/>
      <c r="EWX26" s="37"/>
      <c r="EWY26" s="37"/>
      <c r="EWZ26" s="37"/>
      <c r="EXA26" s="37"/>
      <c r="EXB26" s="37"/>
      <c r="EXC26" s="37"/>
      <c r="EXD26" s="37"/>
      <c r="EXE26" s="37"/>
      <c r="EXF26" s="37"/>
      <c r="EXG26" s="37"/>
      <c r="EXH26" s="37"/>
      <c r="EXI26" s="37"/>
      <c r="EXJ26" s="37"/>
      <c r="EXK26" s="37"/>
      <c r="EXL26" s="37"/>
      <c r="EXM26" s="37"/>
      <c r="EXN26" s="37"/>
      <c r="EXO26" s="37"/>
      <c r="EXP26" s="37"/>
      <c r="EXQ26" s="37"/>
      <c r="EXR26" s="37"/>
      <c r="EXS26" s="37"/>
      <c r="EXT26" s="37"/>
      <c r="EXU26" s="37"/>
      <c r="EXV26" s="37"/>
      <c r="EXW26" s="37"/>
      <c r="EXX26" s="37"/>
      <c r="EXY26" s="37"/>
      <c r="EXZ26" s="37"/>
      <c r="EYA26" s="37"/>
      <c r="EYB26" s="37"/>
      <c r="EYC26" s="37"/>
      <c r="EYD26" s="37"/>
      <c r="EYE26" s="37"/>
      <c r="EYF26" s="37"/>
      <c r="EYG26" s="37"/>
      <c r="EYH26" s="37"/>
      <c r="EYI26" s="37"/>
      <c r="EYJ26" s="37"/>
      <c r="EYK26" s="37"/>
      <c r="EYL26" s="37"/>
      <c r="EYM26" s="37"/>
      <c r="EYN26" s="37"/>
      <c r="EYO26" s="37"/>
      <c r="EYP26" s="37"/>
      <c r="EYQ26" s="37"/>
      <c r="EYR26" s="37"/>
      <c r="EYS26" s="37"/>
      <c r="EYT26" s="37"/>
      <c r="EYU26" s="37"/>
      <c r="EYV26" s="37"/>
      <c r="EYW26" s="37"/>
      <c r="EYX26" s="37"/>
      <c r="EYY26" s="37"/>
      <c r="EYZ26" s="37"/>
      <c r="EZA26" s="37"/>
      <c r="EZB26" s="37"/>
      <c r="EZC26" s="37"/>
      <c r="EZD26" s="37"/>
      <c r="EZE26" s="37"/>
      <c r="EZF26" s="37"/>
      <c r="EZG26" s="37"/>
      <c r="EZH26" s="37"/>
      <c r="EZI26" s="37"/>
      <c r="EZJ26" s="37"/>
      <c r="EZK26" s="37"/>
      <c r="EZL26" s="37"/>
      <c r="EZM26" s="37"/>
      <c r="EZN26" s="37"/>
      <c r="EZO26" s="37"/>
      <c r="EZP26" s="37"/>
      <c r="EZQ26" s="37"/>
      <c r="EZR26" s="37"/>
      <c r="EZS26" s="37"/>
      <c r="EZT26" s="37"/>
      <c r="EZU26" s="37"/>
      <c r="EZV26" s="37"/>
      <c r="EZW26" s="37"/>
      <c r="EZX26" s="37"/>
      <c r="EZY26" s="37"/>
      <c r="EZZ26" s="37"/>
      <c r="FAA26" s="37"/>
      <c r="FAB26" s="37"/>
      <c r="FAC26" s="37"/>
      <c r="FAD26" s="37"/>
      <c r="FAE26" s="37"/>
      <c r="FAF26" s="37"/>
      <c r="FAG26" s="37"/>
      <c r="FAH26" s="37"/>
      <c r="FAI26" s="37"/>
      <c r="FAJ26" s="37"/>
      <c r="FAK26" s="37"/>
      <c r="FAL26" s="37"/>
      <c r="FAM26" s="37"/>
      <c r="FAN26" s="37"/>
      <c r="FAO26" s="37"/>
      <c r="FAP26" s="37"/>
      <c r="FAQ26" s="37"/>
      <c r="FAR26" s="37"/>
      <c r="FAS26" s="37"/>
      <c r="FAT26" s="37"/>
      <c r="FAU26" s="37"/>
      <c r="FAV26" s="37"/>
      <c r="FAW26" s="37"/>
      <c r="FAX26" s="37"/>
      <c r="FAY26" s="37"/>
      <c r="FAZ26" s="37"/>
      <c r="FBA26" s="37"/>
      <c r="FBB26" s="37"/>
      <c r="FBC26" s="37"/>
      <c r="FBD26" s="37"/>
      <c r="FBE26" s="37"/>
      <c r="FBF26" s="37"/>
      <c r="FBG26" s="37"/>
      <c r="FBH26" s="37"/>
      <c r="FBI26" s="37"/>
      <c r="FBJ26" s="37"/>
      <c r="FBK26" s="37"/>
      <c r="FBL26" s="37"/>
      <c r="FBM26" s="37"/>
      <c r="FBN26" s="37"/>
      <c r="FBO26" s="37"/>
      <c r="FBP26" s="37"/>
      <c r="FBQ26" s="37"/>
      <c r="FBR26" s="37"/>
      <c r="FBS26" s="37"/>
      <c r="FBT26" s="37"/>
      <c r="FBU26" s="37"/>
      <c r="FBV26" s="37"/>
      <c r="FBW26" s="37"/>
      <c r="FBX26" s="37"/>
      <c r="FBY26" s="37"/>
      <c r="FBZ26" s="37"/>
      <c r="FCA26" s="37"/>
      <c r="FCB26" s="37"/>
      <c r="FCC26" s="37"/>
      <c r="FCD26" s="37"/>
      <c r="FCE26" s="37"/>
      <c r="FCF26" s="37"/>
      <c r="FCG26" s="37"/>
      <c r="FCH26" s="37"/>
      <c r="FCI26" s="37"/>
      <c r="FCJ26" s="37"/>
      <c r="FCK26" s="37"/>
      <c r="FCL26" s="37"/>
      <c r="FCM26" s="37"/>
      <c r="FCN26" s="37"/>
      <c r="FCO26" s="37"/>
      <c r="FCP26" s="37"/>
      <c r="FCQ26" s="37"/>
      <c r="FCR26" s="37"/>
      <c r="FCS26" s="37"/>
      <c r="FCT26" s="37"/>
      <c r="FCU26" s="37"/>
      <c r="FCV26" s="37"/>
      <c r="FCW26" s="37"/>
      <c r="FCX26" s="37"/>
      <c r="FCY26" s="37"/>
      <c r="FCZ26" s="37"/>
      <c r="FDA26" s="37"/>
      <c r="FDB26" s="37"/>
      <c r="FDC26" s="37"/>
      <c r="FDD26" s="37"/>
      <c r="FDE26" s="37"/>
      <c r="FDF26" s="37"/>
      <c r="FDG26" s="37"/>
      <c r="FDH26" s="37"/>
      <c r="FDI26" s="37"/>
      <c r="FDJ26" s="37"/>
      <c r="FDK26" s="37"/>
      <c r="FDL26" s="37"/>
      <c r="FDM26" s="37"/>
      <c r="FDN26" s="37"/>
      <c r="FDO26" s="37"/>
      <c r="FDP26" s="37"/>
      <c r="FDQ26" s="37"/>
      <c r="FDR26" s="37"/>
      <c r="FDS26" s="37"/>
      <c r="FDT26" s="37"/>
      <c r="FDU26" s="37"/>
      <c r="FDV26" s="37"/>
      <c r="FDW26" s="37"/>
      <c r="FDX26" s="37"/>
      <c r="FDY26" s="37"/>
      <c r="FDZ26" s="37"/>
      <c r="FEA26" s="37"/>
      <c r="FEB26" s="37"/>
      <c r="FEC26" s="37"/>
      <c r="FED26" s="37"/>
      <c r="FEE26" s="37"/>
      <c r="FEF26" s="37"/>
      <c r="FEG26" s="37"/>
      <c r="FEH26" s="37"/>
      <c r="FEI26" s="37"/>
      <c r="FEJ26" s="37"/>
      <c r="FEK26" s="37"/>
      <c r="FEL26" s="37"/>
      <c r="FEM26" s="37"/>
      <c r="FEN26" s="37"/>
      <c r="FEO26" s="37"/>
      <c r="FEP26" s="37"/>
      <c r="FEQ26" s="37"/>
      <c r="FER26" s="37"/>
      <c r="FES26" s="37"/>
      <c r="FET26" s="37"/>
      <c r="FEU26" s="37"/>
      <c r="FEV26" s="37"/>
      <c r="FEW26" s="37"/>
      <c r="FEX26" s="37"/>
      <c r="FEY26" s="37"/>
      <c r="FEZ26" s="37"/>
      <c r="FFA26" s="37"/>
      <c r="FFB26" s="37"/>
      <c r="FFC26" s="37"/>
      <c r="FFD26" s="37"/>
      <c r="FFE26" s="37"/>
      <c r="FFF26" s="37"/>
      <c r="FFG26" s="37"/>
      <c r="FFH26" s="37"/>
      <c r="FFI26" s="37"/>
      <c r="FFJ26" s="37"/>
      <c r="FFK26" s="37"/>
      <c r="FFL26" s="37"/>
      <c r="FFM26" s="37"/>
      <c r="FFN26" s="37"/>
      <c r="FFO26" s="37"/>
      <c r="FFP26" s="37"/>
      <c r="FFQ26" s="37"/>
      <c r="FFR26" s="37"/>
      <c r="FFS26" s="37"/>
      <c r="FFT26" s="37"/>
      <c r="FFU26" s="37"/>
      <c r="FFV26" s="37"/>
      <c r="FFW26" s="37"/>
      <c r="FFX26" s="37"/>
      <c r="FFY26" s="37"/>
      <c r="FFZ26" s="37"/>
      <c r="FGA26" s="37"/>
      <c r="FGB26" s="37"/>
      <c r="FGC26" s="37"/>
      <c r="FGD26" s="37"/>
      <c r="FGE26" s="37"/>
      <c r="FGF26" s="37"/>
      <c r="FGG26" s="37"/>
      <c r="FGH26" s="37"/>
      <c r="FGI26" s="37"/>
      <c r="FGJ26" s="37"/>
      <c r="FGK26" s="37"/>
      <c r="FGL26" s="37"/>
      <c r="FGM26" s="37"/>
      <c r="FGN26" s="37"/>
      <c r="FGO26" s="37"/>
      <c r="FGP26" s="37"/>
      <c r="FGQ26" s="37"/>
      <c r="FGR26" s="37"/>
      <c r="FGS26" s="37"/>
      <c r="FGT26" s="37"/>
      <c r="FGU26" s="37"/>
      <c r="FGV26" s="37"/>
      <c r="FGW26" s="37"/>
      <c r="FGX26" s="37"/>
      <c r="FGY26" s="37"/>
      <c r="FGZ26" s="37"/>
      <c r="FHA26" s="37"/>
      <c r="FHB26" s="37"/>
      <c r="FHC26" s="37"/>
      <c r="FHD26" s="37"/>
      <c r="FHE26" s="37"/>
      <c r="FHF26" s="37"/>
      <c r="FHG26" s="37"/>
      <c r="FHH26" s="37"/>
      <c r="FHI26" s="37"/>
      <c r="FHJ26" s="37"/>
      <c r="FHK26" s="37"/>
      <c r="FHL26" s="37"/>
      <c r="FHM26" s="37"/>
      <c r="FHN26" s="37"/>
      <c r="FHO26" s="37"/>
      <c r="FHP26" s="37"/>
      <c r="FHQ26" s="37"/>
      <c r="FHR26" s="37"/>
      <c r="FHS26" s="37"/>
      <c r="FHT26" s="37"/>
      <c r="FHU26" s="37"/>
      <c r="FHV26" s="37"/>
      <c r="FHW26" s="37"/>
      <c r="FHX26" s="37"/>
      <c r="FHY26" s="37"/>
      <c r="FHZ26" s="37"/>
      <c r="FIA26" s="37"/>
      <c r="FIB26" s="37"/>
      <c r="FIC26" s="37"/>
      <c r="FID26" s="37"/>
      <c r="FIE26" s="37"/>
      <c r="FIF26" s="37"/>
      <c r="FIG26" s="37"/>
      <c r="FIH26" s="37"/>
      <c r="FII26" s="37"/>
      <c r="FIJ26" s="37"/>
      <c r="FIK26" s="37"/>
      <c r="FIL26" s="37"/>
      <c r="FIM26" s="37"/>
      <c r="FIN26" s="37"/>
      <c r="FIO26" s="37"/>
      <c r="FIP26" s="37"/>
      <c r="FIQ26" s="37"/>
      <c r="FIR26" s="37"/>
      <c r="FIS26" s="37"/>
      <c r="FIT26" s="37"/>
      <c r="FIU26" s="37"/>
      <c r="FIV26" s="37"/>
      <c r="FIW26" s="37"/>
      <c r="FIX26" s="37"/>
      <c r="FIY26" s="37"/>
      <c r="FIZ26" s="37"/>
      <c r="FJA26" s="37"/>
      <c r="FJB26" s="37"/>
      <c r="FJC26" s="37"/>
      <c r="FJD26" s="37"/>
      <c r="FJE26" s="37"/>
      <c r="FJF26" s="37"/>
      <c r="FJG26" s="37"/>
      <c r="FJH26" s="37"/>
      <c r="FJI26" s="37"/>
      <c r="FJJ26" s="37"/>
      <c r="FJK26" s="37"/>
      <c r="FJL26" s="37"/>
      <c r="FJM26" s="37"/>
      <c r="FJN26" s="37"/>
      <c r="FJO26" s="37"/>
      <c r="FJP26" s="37"/>
      <c r="FJQ26" s="37"/>
      <c r="FJR26" s="37"/>
      <c r="FJS26" s="37"/>
      <c r="FJT26" s="37"/>
      <c r="FJU26" s="37"/>
      <c r="FJV26" s="37"/>
      <c r="FJW26" s="37"/>
      <c r="FJX26" s="37"/>
      <c r="FJY26" s="37"/>
      <c r="FJZ26" s="37"/>
      <c r="FKA26" s="37"/>
      <c r="FKB26" s="37"/>
      <c r="FKC26" s="37"/>
      <c r="FKD26" s="37"/>
      <c r="FKE26" s="37"/>
      <c r="FKF26" s="37"/>
      <c r="FKG26" s="37"/>
      <c r="FKH26" s="37"/>
      <c r="FKI26" s="37"/>
      <c r="FKJ26" s="37"/>
      <c r="FKK26" s="37"/>
      <c r="FKL26" s="37"/>
      <c r="FKM26" s="37"/>
      <c r="FKN26" s="37"/>
      <c r="FKO26" s="37"/>
      <c r="FKP26" s="37"/>
      <c r="FKQ26" s="37"/>
      <c r="FKR26" s="37"/>
      <c r="FKS26" s="37"/>
      <c r="FKT26" s="37"/>
      <c r="FKU26" s="37"/>
      <c r="FKV26" s="37"/>
      <c r="FKW26" s="37"/>
      <c r="FKX26" s="37"/>
      <c r="FKY26" s="37"/>
      <c r="FKZ26" s="37"/>
      <c r="FLA26" s="37"/>
      <c r="FLB26" s="37"/>
      <c r="FLC26" s="37"/>
      <c r="FLD26" s="37"/>
      <c r="FLE26" s="37"/>
      <c r="FLF26" s="37"/>
      <c r="FLG26" s="37"/>
      <c r="FLH26" s="37"/>
      <c r="FLI26" s="37"/>
      <c r="FLJ26" s="37"/>
      <c r="FLK26" s="37"/>
      <c r="FLL26" s="37"/>
      <c r="FLM26" s="37"/>
      <c r="FLN26" s="37"/>
      <c r="FLO26" s="37"/>
      <c r="FLP26" s="37"/>
      <c r="FLQ26" s="37"/>
      <c r="FLR26" s="37"/>
      <c r="FLS26" s="37"/>
      <c r="FLT26" s="37"/>
      <c r="FLU26" s="37"/>
      <c r="FLV26" s="37"/>
      <c r="FLW26" s="37"/>
      <c r="FLX26" s="37"/>
      <c r="FLY26" s="37"/>
      <c r="FLZ26" s="37"/>
      <c r="FMA26" s="37"/>
      <c r="FMB26" s="37"/>
      <c r="FMC26" s="37"/>
      <c r="FMD26" s="37"/>
      <c r="FME26" s="37"/>
      <c r="FMF26" s="37"/>
      <c r="FMG26" s="37"/>
      <c r="FMH26" s="37"/>
      <c r="FMI26" s="37"/>
      <c r="FMJ26" s="37"/>
      <c r="FMK26" s="37"/>
      <c r="FML26" s="37"/>
      <c r="FMM26" s="37"/>
      <c r="FMN26" s="37"/>
      <c r="FMO26" s="37"/>
      <c r="FMP26" s="37"/>
      <c r="FMQ26" s="37"/>
      <c r="FMR26" s="37"/>
      <c r="FMS26" s="37"/>
      <c r="FMT26" s="37"/>
      <c r="FMU26" s="37"/>
      <c r="FMV26" s="37"/>
      <c r="FMW26" s="37"/>
      <c r="FMX26" s="37"/>
      <c r="FMY26" s="37"/>
      <c r="FMZ26" s="37"/>
      <c r="FNA26" s="37"/>
      <c r="FNB26" s="37"/>
      <c r="FNC26" s="37"/>
      <c r="FND26" s="37"/>
      <c r="FNE26" s="37"/>
      <c r="FNF26" s="37"/>
      <c r="FNG26" s="37"/>
      <c r="FNH26" s="37"/>
      <c r="FNI26" s="37"/>
      <c r="FNJ26" s="37"/>
      <c r="FNK26" s="37"/>
      <c r="FNL26" s="37"/>
      <c r="FNM26" s="37"/>
      <c r="FNN26" s="37"/>
      <c r="FNO26" s="37"/>
      <c r="FNP26" s="37"/>
      <c r="FNQ26" s="37"/>
      <c r="FNR26" s="37"/>
      <c r="FNS26" s="37"/>
      <c r="FNT26" s="37"/>
      <c r="FNU26" s="37"/>
      <c r="FNV26" s="37"/>
      <c r="FNW26" s="37"/>
      <c r="FNX26" s="37"/>
      <c r="FNY26" s="37"/>
      <c r="FNZ26" s="37"/>
      <c r="FOA26" s="37"/>
      <c r="FOB26" s="37"/>
      <c r="FOC26" s="37"/>
      <c r="FOD26" s="37"/>
      <c r="FOE26" s="37"/>
      <c r="FOF26" s="37"/>
      <c r="FOG26" s="37"/>
      <c r="FOH26" s="37"/>
      <c r="FOI26" s="37"/>
      <c r="FOJ26" s="37"/>
      <c r="FOK26" s="37"/>
      <c r="FOL26" s="37"/>
      <c r="FOM26" s="37"/>
      <c r="FON26" s="37"/>
      <c r="FOO26" s="37"/>
      <c r="FOP26" s="37"/>
      <c r="FOQ26" s="37"/>
      <c r="FOR26" s="37"/>
      <c r="FOS26" s="37"/>
      <c r="FOT26" s="37"/>
      <c r="FOU26" s="37"/>
      <c r="FOV26" s="37"/>
      <c r="FOW26" s="37"/>
      <c r="FOX26" s="37"/>
      <c r="FOY26" s="37"/>
      <c r="FOZ26" s="37"/>
      <c r="FPA26" s="37"/>
      <c r="FPB26" s="37"/>
      <c r="FPC26" s="37"/>
      <c r="FPD26" s="37"/>
      <c r="FPE26" s="37"/>
      <c r="FPF26" s="37"/>
      <c r="FPG26" s="37"/>
      <c r="FPH26" s="37"/>
      <c r="FPI26" s="37"/>
      <c r="FPJ26" s="37"/>
      <c r="FPK26" s="37"/>
      <c r="FPL26" s="37"/>
      <c r="FPM26" s="37"/>
      <c r="FPN26" s="37"/>
      <c r="FPO26" s="37"/>
      <c r="FPP26" s="37"/>
      <c r="FPQ26" s="37"/>
      <c r="FPR26" s="37"/>
      <c r="FPS26" s="37"/>
      <c r="FPT26" s="37"/>
      <c r="FPU26" s="37"/>
      <c r="FPV26" s="37"/>
      <c r="FPW26" s="37"/>
      <c r="FPX26" s="37"/>
      <c r="FPY26" s="37"/>
      <c r="FPZ26" s="37"/>
      <c r="FQA26" s="37"/>
      <c r="FQB26" s="37"/>
      <c r="FQC26" s="37"/>
      <c r="FQD26" s="37"/>
      <c r="FQE26" s="37"/>
      <c r="FQF26" s="37"/>
      <c r="FQG26" s="37"/>
      <c r="FQH26" s="37"/>
      <c r="FQI26" s="37"/>
      <c r="FQJ26" s="37"/>
      <c r="FQK26" s="37"/>
      <c r="FQL26" s="37"/>
      <c r="FQM26" s="37"/>
      <c r="FQN26" s="37"/>
      <c r="FQO26" s="37"/>
      <c r="FQP26" s="37"/>
      <c r="FQQ26" s="37"/>
      <c r="FQR26" s="37"/>
      <c r="FQS26" s="37"/>
      <c r="FQT26" s="37"/>
      <c r="FQU26" s="37"/>
      <c r="FQV26" s="37"/>
      <c r="FQW26" s="37"/>
      <c r="FQX26" s="37"/>
      <c r="FQY26" s="37"/>
      <c r="FQZ26" s="37"/>
      <c r="FRA26" s="37"/>
      <c r="FRB26" s="37"/>
      <c r="FRC26" s="37"/>
      <c r="FRD26" s="37"/>
      <c r="FRE26" s="37"/>
      <c r="FRF26" s="37"/>
      <c r="FRG26" s="37"/>
      <c r="FRH26" s="37"/>
      <c r="FRI26" s="37"/>
      <c r="FRJ26" s="37"/>
      <c r="FRK26" s="37"/>
      <c r="FRL26" s="37"/>
      <c r="FRM26" s="37"/>
      <c r="FRN26" s="37"/>
      <c r="FRO26" s="37"/>
      <c r="FRP26" s="37"/>
      <c r="FRQ26" s="37"/>
      <c r="FRR26" s="37"/>
      <c r="FRS26" s="37"/>
      <c r="FRT26" s="37"/>
      <c r="FRU26" s="37"/>
      <c r="FRV26" s="37"/>
      <c r="FRW26" s="37"/>
      <c r="FRX26" s="37"/>
      <c r="FRY26" s="37"/>
      <c r="FRZ26" s="37"/>
      <c r="FSA26" s="37"/>
      <c r="FSB26" s="37"/>
      <c r="FSC26" s="37"/>
      <c r="FSD26" s="37"/>
      <c r="FSE26" s="37"/>
      <c r="FSF26" s="37"/>
      <c r="FSG26" s="37"/>
      <c r="FSH26" s="37"/>
      <c r="FSI26" s="37"/>
      <c r="FSJ26" s="37"/>
      <c r="FSK26" s="37"/>
      <c r="FSL26" s="37"/>
      <c r="FSM26" s="37"/>
      <c r="FSN26" s="37"/>
      <c r="FSO26" s="37"/>
      <c r="FSP26" s="37"/>
      <c r="FSQ26" s="37"/>
      <c r="FSR26" s="37"/>
      <c r="FSS26" s="37"/>
      <c r="FST26" s="37"/>
      <c r="FSU26" s="37"/>
      <c r="FSV26" s="37"/>
      <c r="FSW26" s="37"/>
      <c r="FSX26" s="37"/>
      <c r="FSY26" s="37"/>
      <c r="FSZ26" s="37"/>
      <c r="FTA26" s="37"/>
      <c r="FTB26" s="37"/>
      <c r="FTC26" s="37"/>
      <c r="FTD26" s="37"/>
      <c r="FTE26" s="37"/>
      <c r="FTF26" s="37"/>
      <c r="FTG26" s="37"/>
      <c r="FTH26" s="37"/>
      <c r="FTI26" s="37"/>
      <c r="FTJ26" s="37"/>
      <c r="FTK26" s="37"/>
      <c r="FTL26" s="37"/>
      <c r="FTM26" s="37"/>
      <c r="FTN26" s="37"/>
      <c r="FTO26" s="37"/>
      <c r="FTP26" s="37"/>
      <c r="FTQ26" s="37"/>
      <c r="FTR26" s="37"/>
      <c r="FTS26" s="37"/>
      <c r="FTT26" s="37"/>
      <c r="FTU26" s="37"/>
      <c r="FTV26" s="37"/>
      <c r="FTW26" s="37"/>
      <c r="FTX26" s="37"/>
      <c r="FTY26" s="37"/>
      <c r="FTZ26" s="37"/>
      <c r="FUA26" s="37"/>
      <c r="FUB26" s="37"/>
      <c r="FUC26" s="37"/>
      <c r="FUD26" s="37"/>
      <c r="FUE26" s="37"/>
      <c r="FUF26" s="37"/>
      <c r="FUG26" s="37"/>
      <c r="FUH26" s="37"/>
      <c r="FUI26" s="37"/>
      <c r="FUJ26" s="37"/>
      <c r="FUK26" s="37"/>
      <c r="FUL26" s="37"/>
      <c r="FUM26" s="37"/>
      <c r="FUN26" s="37"/>
      <c r="FUO26" s="37"/>
      <c r="FUP26" s="37"/>
      <c r="FUQ26" s="37"/>
      <c r="FUR26" s="37"/>
      <c r="FUS26" s="37"/>
      <c r="FUT26" s="37"/>
      <c r="FUU26" s="37"/>
      <c r="FUV26" s="37"/>
      <c r="FUW26" s="37"/>
      <c r="FUX26" s="37"/>
      <c r="FUY26" s="37"/>
      <c r="FUZ26" s="37"/>
      <c r="FVA26" s="37"/>
      <c r="FVB26" s="37"/>
      <c r="FVC26" s="37"/>
      <c r="FVD26" s="37"/>
      <c r="FVE26" s="37"/>
      <c r="FVF26" s="37"/>
      <c r="FVG26" s="37"/>
      <c r="FVH26" s="37"/>
      <c r="FVI26" s="37"/>
      <c r="FVJ26" s="37"/>
      <c r="FVK26" s="37"/>
      <c r="FVL26" s="37"/>
      <c r="FVM26" s="37"/>
      <c r="FVN26" s="37"/>
      <c r="FVO26" s="37"/>
      <c r="FVP26" s="37"/>
      <c r="FVQ26" s="37"/>
      <c r="FVR26" s="37"/>
      <c r="FVS26" s="37"/>
      <c r="FVT26" s="37"/>
      <c r="FVU26" s="37"/>
      <c r="FVV26" s="37"/>
      <c r="FVW26" s="37"/>
      <c r="FVX26" s="37"/>
      <c r="FVY26" s="37"/>
      <c r="FVZ26" s="37"/>
      <c r="FWA26" s="37"/>
      <c r="FWB26" s="37"/>
      <c r="FWC26" s="37"/>
      <c r="FWD26" s="37"/>
      <c r="FWE26" s="37"/>
      <c r="FWF26" s="37"/>
      <c r="FWG26" s="37"/>
      <c r="FWH26" s="37"/>
      <c r="FWI26" s="37"/>
      <c r="FWJ26" s="37"/>
      <c r="FWK26" s="37"/>
      <c r="FWL26" s="37"/>
      <c r="FWM26" s="37"/>
      <c r="FWN26" s="37"/>
      <c r="FWO26" s="37"/>
      <c r="FWP26" s="37"/>
      <c r="FWQ26" s="37"/>
      <c r="FWR26" s="37"/>
      <c r="FWS26" s="37"/>
      <c r="FWT26" s="37"/>
      <c r="FWU26" s="37"/>
      <c r="FWV26" s="37"/>
      <c r="FWW26" s="37"/>
      <c r="FWX26" s="37"/>
      <c r="FWY26" s="37"/>
      <c r="FWZ26" s="37"/>
      <c r="FXA26" s="37"/>
      <c r="FXB26" s="37"/>
      <c r="FXC26" s="37"/>
      <c r="FXD26" s="37"/>
      <c r="FXE26" s="37"/>
      <c r="FXF26" s="37"/>
      <c r="FXG26" s="37"/>
      <c r="FXH26" s="37"/>
      <c r="FXI26" s="37"/>
      <c r="FXJ26" s="37"/>
      <c r="FXK26" s="37"/>
      <c r="FXL26" s="37"/>
      <c r="FXM26" s="37"/>
      <c r="FXN26" s="37"/>
      <c r="FXO26" s="37"/>
      <c r="FXP26" s="37"/>
      <c r="FXQ26" s="37"/>
      <c r="FXR26" s="37"/>
      <c r="FXS26" s="37"/>
      <c r="FXT26" s="37"/>
      <c r="FXU26" s="37"/>
      <c r="FXV26" s="37"/>
      <c r="FXW26" s="37"/>
      <c r="FXX26" s="37"/>
      <c r="FXY26" s="37"/>
      <c r="FXZ26" s="37"/>
      <c r="FYA26" s="37"/>
      <c r="FYB26" s="37"/>
      <c r="FYC26" s="37"/>
      <c r="FYD26" s="37"/>
      <c r="FYE26" s="37"/>
      <c r="FYF26" s="37"/>
      <c r="FYG26" s="37"/>
      <c r="FYH26" s="37"/>
      <c r="FYI26" s="37"/>
      <c r="FYJ26" s="37"/>
      <c r="FYK26" s="37"/>
      <c r="FYL26" s="37"/>
      <c r="FYM26" s="37"/>
      <c r="FYN26" s="37"/>
      <c r="FYO26" s="37"/>
      <c r="FYP26" s="37"/>
      <c r="FYQ26" s="37"/>
      <c r="FYR26" s="37"/>
      <c r="FYS26" s="37"/>
      <c r="FYT26" s="37"/>
      <c r="FYU26" s="37"/>
      <c r="FYV26" s="37"/>
      <c r="FYW26" s="37"/>
      <c r="FYX26" s="37"/>
      <c r="FYY26" s="37"/>
      <c r="FYZ26" s="37"/>
      <c r="FZA26" s="37"/>
      <c r="FZB26" s="37"/>
      <c r="FZC26" s="37"/>
      <c r="FZD26" s="37"/>
      <c r="FZE26" s="37"/>
      <c r="FZF26" s="37"/>
      <c r="FZG26" s="37"/>
      <c r="FZH26" s="37"/>
      <c r="FZI26" s="37"/>
      <c r="FZJ26" s="37"/>
      <c r="FZK26" s="37"/>
      <c r="FZL26" s="37"/>
      <c r="FZM26" s="37"/>
      <c r="FZN26" s="37"/>
      <c r="FZO26" s="37"/>
      <c r="FZP26" s="37"/>
      <c r="FZQ26" s="37"/>
      <c r="FZR26" s="37"/>
      <c r="FZS26" s="37"/>
      <c r="FZT26" s="37"/>
      <c r="FZU26" s="37"/>
      <c r="FZV26" s="37"/>
      <c r="FZW26" s="37"/>
      <c r="FZX26" s="37"/>
      <c r="FZY26" s="37"/>
      <c r="FZZ26" s="37"/>
      <c r="GAA26" s="37"/>
      <c r="GAB26" s="37"/>
      <c r="GAC26" s="37"/>
      <c r="GAD26" s="37"/>
      <c r="GAE26" s="37"/>
      <c r="GAF26" s="37"/>
      <c r="GAG26" s="37"/>
      <c r="GAH26" s="37"/>
      <c r="GAI26" s="37"/>
      <c r="GAJ26" s="37"/>
      <c r="GAK26" s="37"/>
      <c r="GAL26" s="37"/>
      <c r="GAM26" s="37"/>
      <c r="GAN26" s="37"/>
      <c r="GAO26" s="37"/>
      <c r="GAP26" s="37"/>
      <c r="GAQ26" s="37"/>
      <c r="GAR26" s="37"/>
      <c r="GAS26" s="37"/>
      <c r="GAT26" s="37"/>
      <c r="GAU26" s="37"/>
      <c r="GAV26" s="37"/>
      <c r="GAW26" s="37"/>
      <c r="GAX26" s="37"/>
      <c r="GAY26" s="37"/>
      <c r="GAZ26" s="37"/>
      <c r="GBA26" s="37"/>
      <c r="GBB26" s="37"/>
      <c r="GBC26" s="37"/>
      <c r="GBD26" s="37"/>
      <c r="GBE26" s="37"/>
      <c r="GBF26" s="37"/>
      <c r="GBG26" s="37"/>
      <c r="GBH26" s="37"/>
      <c r="GBI26" s="37"/>
      <c r="GBJ26" s="37"/>
      <c r="GBK26" s="37"/>
      <c r="GBL26" s="37"/>
      <c r="GBM26" s="37"/>
      <c r="GBN26" s="37"/>
      <c r="GBO26" s="37"/>
      <c r="GBP26" s="37"/>
      <c r="GBQ26" s="37"/>
      <c r="GBR26" s="37"/>
      <c r="GBS26" s="37"/>
      <c r="GBT26" s="37"/>
      <c r="GBU26" s="37"/>
      <c r="GBV26" s="37"/>
      <c r="GBW26" s="37"/>
      <c r="GBX26" s="37"/>
      <c r="GBY26" s="37"/>
      <c r="GBZ26" s="37"/>
      <c r="GCA26" s="37"/>
      <c r="GCB26" s="37"/>
      <c r="GCC26" s="37"/>
      <c r="GCD26" s="37"/>
      <c r="GCE26" s="37"/>
      <c r="GCF26" s="37"/>
      <c r="GCG26" s="37"/>
      <c r="GCH26" s="37"/>
      <c r="GCI26" s="37"/>
      <c r="GCJ26" s="37"/>
      <c r="GCK26" s="37"/>
      <c r="GCL26" s="37"/>
      <c r="GCM26" s="37"/>
      <c r="GCN26" s="37"/>
      <c r="GCO26" s="37"/>
      <c r="GCP26" s="37"/>
      <c r="GCQ26" s="37"/>
      <c r="GCR26" s="37"/>
      <c r="GCS26" s="37"/>
      <c r="GCT26" s="37"/>
      <c r="GCU26" s="37"/>
      <c r="GCV26" s="37"/>
      <c r="GCW26" s="37"/>
      <c r="GCX26" s="37"/>
      <c r="GCY26" s="37"/>
      <c r="GCZ26" s="37"/>
      <c r="GDA26" s="37"/>
      <c r="GDB26" s="37"/>
      <c r="GDC26" s="37"/>
      <c r="GDD26" s="37"/>
      <c r="GDE26" s="37"/>
      <c r="GDF26" s="37"/>
      <c r="GDG26" s="37"/>
      <c r="GDH26" s="37"/>
      <c r="GDI26" s="37"/>
      <c r="GDJ26" s="37"/>
      <c r="GDK26" s="37"/>
      <c r="GDL26" s="37"/>
      <c r="GDM26" s="37"/>
      <c r="GDN26" s="37"/>
      <c r="GDO26" s="37"/>
      <c r="GDP26" s="37"/>
      <c r="GDQ26" s="37"/>
      <c r="GDR26" s="37"/>
      <c r="GDS26" s="37"/>
      <c r="GDT26" s="37"/>
      <c r="GDU26" s="37"/>
      <c r="GDV26" s="37"/>
      <c r="GDW26" s="37"/>
      <c r="GDX26" s="37"/>
      <c r="GDY26" s="37"/>
      <c r="GDZ26" s="37"/>
      <c r="GEA26" s="37"/>
      <c r="GEB26" s="37"/>
      <c r="GEC26" s="37"/>
      <c r="GED26" s="37"/>
      <c r="GEE26" s="37"/>
      <c r="GEF26" s="37"/>
      <c r="GEG26" s="37"/>
      <c r="GEH26" s="37"/>
      <c r="GEI26" s="37"/>
      <c r="GEJ26" s="37"/>
      <c r="GEK26" s="37"/>
      <c r="GEL26" s="37"/>
      <c r="GEM26" s="37"/>
      <c r="GEN26" s="37"/>
      <c r="GEO26" s="37"/>
      <c r="GEP26" s="37"/>
      <c r="GEQ26" s="37"/>
      <c r="GER26" s="37"/>
      <c r="GES26" s="37"/>
      <c r="GET26" s="37"/>
      <c r="GEU26" s="37"/>
      <c r="GEV26" s="37"/>
      <c r="GEW26" s="37"/>
      <c r="GEX26" s="37"/>
      <c r="GEY26" s="37"/>
      <c r="GEZ26" s="37"/>
      <c r="GFA26" s="37"/>
      <c r="GFB26" s="37"/>
      <c r="GFC26" s="37"/>
      <c r="GFD26" s="37"/>
      <c r="GFE26" s="37"/>
      <c r="GFF26" s="37"/>
      <c r="GFG26" s="37"/>
      <c r="GFH26" s="37"/>
      <c r="GFI26" s="37"/>
      <c r="GFJ26" s="37"/>
      <c r="GFK26" s="37"/>
      <c r="GFL26" s="37"/>
      <c r="GFM26" s="37"/>
      <c r="GFN26" s="37"/>
      <c r="GFO26" s="37"/>
      <c r="GFP26" s="37"/>
      <c r="GFQ26" s="37"/>
      <c r="GFR26" s="37"/>
      <c r="GFS26" s="37"/>
      <c r="GFT26" s="37"/>
      <c r="GFU26" s="37"/>
      <c r="GFV26" s="37"/>
      <c r="GFW26" s="37"/>
      <c r="GFX26" s="37"/>
      <c r="GFY26" s="37"/>
      <c r="GFZ26" s="37"/>
      <c r="GGA26" s="37"/>
      <c r="GGB26" s="37"/>
      <c r="GGC26" s="37"/>
      <c r="GGD26" s="37"/>
      <c r="GGE26" s="37"/>
      <c r="GGF26" s="37"/>
      <c r="GGG26" s="37"/>
      <c r="GGH26" s="37"/>
      <c r="GGI26" s="37"/>
      <c r="GGJ26" s="37"/>
      <c r="GGK26" s="37"/>
      <c r="GGL26" s="37"/>
      <c r="GGM26" s="37"/>
      <c r="GGN26" s="37"/>
      <c r="GGO26" s="37"/>
      <c r="GGP26" s="37"/>
      <c r="GGQ26" s="37"/>
      <c r="GGR26" s="37"/>
      <c r="GGS26" s="37"/>
      <c r="GGT26" s="37"/>
      <c r="GGU26" s="37"/>
      <c r="GGV26" s="37"/>
      <c r="GGW26" s="37"/>
      <c r="GGX26" s="37"/>
      <c r="GGY26" s="37"/>
      <c r="GGZ26" s="37"/>
      <c r="GHA26" s="37"/>
      <c r="GHB26" s="37"/>
      <c r="GHC26" s="37"/>
      <c r="GHD26" s="37"/>
      <c r="GHE26" s="37"/>
      <c r="GHF26" s="37"/>
      <c r="GHG26" s="37"/>
      <c r="GHH26" s="37"/>
      <c r="GHI26" s="37"/>
      <c r="GHJ26" s="37"/>
      <c r="GHK26" s="37"/>
      <c r="GHL26" s="37"/>
      <c r="GHM26" s="37"/>
      <c r="GHN26" s="37"/>
      <c r="GHO26" s="37"/>
      <c r="GHP26" s="37"/>
      <c r="GHQ26" s="37"/>
      <c r="GHR26" s="37"/>
      <c r="GHS26" s="37"/>
      <c r="GHT26" s="37"/>
      <c r="GHU26" s="37"/>
      <c r="GHV26" s="37"/>
      <c r="GHW26" s="37"/>
      <c r="GHX26" s="37"/>
      <c r="GHY26" s="37"/>
      <c r="GHZ26" s="37"/>
      <c r="GIA26" s="37"/>
      <c r="GIB26" s="37"/>
      <c r="GIC26" s="37"/>
      <c r="GID26" s="37"/>
      <c r="GIE26" s="37"/>
      <c r="GIF26" s="37"/>
      <c r="GIG26" s="37"/>
      <c r="GIH26" s="37"/>
      <c r="GII26" s="37"/>
      <c r="GIJ26" s="37"/>
      <c r="GIK26" s="37"/>
      <c r="GIL26" s="37"/>
      <c r="GIM26" s="37"/>
      <c r="GIN26" s="37"/>
      <c r="GIO26" s="37"/>
      <c r="GIP26" s="37"/>
      <c r="GIQ26" s="37"/>
      <c r="GIR26" s="37"/>
      <c r="GIS26" s="37"/>
      <c r="GIT26" s="37"/>
      <c r="GIU26" s="37"/>
      <c r="GIV26" s="37"/>
      <c r="GIW26" s="37"/>
      <c r="GIX26" s="37"/>
      <c r="GIY26" s="37"/>
      <c r="GIZ26" s="37"/>
      <c r="GJA26" s="37"/>
      <c r="GJB26" s="37"/>
      <c r="GJC26" s="37"/>
      <c r="GJD26" s="37"/>
      <c r="GJE26" s="37"/>
      <c r="GJF26" s="37"/>
      <c r="GJG26" s="37"/>
      <c r="GJH26" s="37"/>
      <c r="GJI26" s="37"/>
      <c r="GJJ26" s="37"/>
      <c r="GJK26" s="37"/>
      <c r="GJL26" s="37"/>
      <c r="GJM26" s="37"/>
      <c r="GJN26" s="37"/>
      <c r="GJO26" s="37"/>
      <c r="GJP26" s="37"/>
      <c r="GJQ26" s="37"/>
      <c r="GJR26" s="37"/>
      <c r="GJS26" s="37"/>
      <c r="GJT26" s="37"/>
      <c r="GJU26" s="37"/>
      <c r="GJV26" s="37"/>
      <c r="GJW26" s="37"/>
      <c r="GJX26" s="37"/>
      <c r="GJY26" s="37"/>
      <c r="GJZ26" s="37"/>
      <c r="GKA26" s="37"/>
      <c r="GKB26" s="37"/>
      <c r="GKC26" s="37"/>
      <c r="GKD26" s="37"/>
      <c r="GKE26" s="37"/>
      <c r="GKF26" s="37"/>
      <c r="GKG26" s="37"/>
      <c r="GKH26" s="37"/>
      <c r="GKI26" s="37"/>
      <c r="GKJ26" s="37"/>
      <c r="GKK26" s="37"/>
      <c r="GKL26" s="37"/>
      <c r="GKM26" s="37"/>
      <c r="GKN26" s="37"/>
      <c r="GKO26" s="37"/>
      <c r="GKP26" s="37"/>
      <c r="GKQ26" s="37"/>
      <c r="GKR26" s="37"/>
      <c r="GKS26" s="37"/>
      <c r="GKT26" s="37"/>
      <c r="GKU26" s="37"/>
      <c r="GKV26" s="37"/>
      <c r="GKW26" s="37"/>
      <c r="GKX26" s="37"/>
      <c r="GKY26" s="37"/>
      <c r="GKZ26" s="37"/>
      <c r="GLA26" s="37"/>
      <c r="GLB26" s="37"/>
      <c r="GLC26" s="37"/>
      <c r="GLD26" s="37"/>
      <c r="GLE26" s="37"/>
      <c r="GLF26" s="37"/>
      <c r="GLG26" s="37"/>
      <c r="GLH26" s="37"/>
      <c r="GLI26" s="37"/>
      <c r="GLJ26" s="37"/>
      <c r="GLK26" s="37"/>
      <c r="GLL26" s="37"/>
      <c r="GLM26" s="37"/>
      <c r="GLN26" s="37"/>
      <c r="GLO26" s="37"/>
      <c r="GLP26" s="37"/>
      <c r="GLQ26" s="37"/>
      <c r="GLR26" s="37"/>
      <c r="GLS26" s="37"/>
      <c r="GLT26" s="37"/>
      <c r="GLU26" s="37"/>
      <c r="GLV26" s="37"/>
      <c r="GLW26" s="37"/>
      <c r="GLX26" s="37"/>
      <c r="GLY26" s="37"/>
      <c r="GLZ26" s="37"/>
      <c r="GMA26" s="37"/>
      <c r="GMB26" s="37"/>
      <c r="GMC26" s="37"/>
      <c r="GMD26" s="37"/>
      <c r="GME26" s="37"/>
      <c r="GMF26" s="37"/>
      <c r="GMG26" s="37"/>
      <c r="GMH26" s="37"/>
      <c r="GMI26" s="37"/>
      <c r="GMJ26" s="37"/>
      <c r="GMK26" s="37"/>
      <c r="GML26" s="37"/>
      <c r="GMM26" s="37"/>
      <c r="GMN26" s="37"/>
      <c r="GMO26" s="37"/>
      <c r="GMP26" s="37"/>
      <c r="GMQ26" s="37"/>
      <c r="GMR26" s="37"/>
      <c r="GMS26" s="37"/>
      <c r="GMT26" s="37"/>
      <c r="GMU26" s="37"/>
      <c r="GMV26" s="37"/>
      <c r="GMW26" s="37"/>
      <c r="GMX26" s="37"/>
      <c r="GMY26" s="37"/>
      <c r="GMZ26" s="37"/>
      <c r="GNA26" s="37"/>
      <c r="GNB26" s="37"/>
      <c r="GNC26" s="37"/>
      <c r="GND26" s="37"/>
      <c r="GNE26" s="37"/>
      <c r="GNF26" s="37"/>
      <c r="GNG26" s="37"/>
      <c r="GNH26" s="37"/>
      <c r="GNI26" s="37"/>
      <c r="GNJ26" s="37"/>
      <c r="GNK26" s="37"/>
      <c r="GNL26" s="37"/>
      <c r="GNM26" s="37"/>
      <c r="GNN26" s="37"/>
      <c r="GNO26" s="37"/>
      <c r="GNP26" s="37"/>
      <c r="GNQ26" s="37"/>
      <c r="GNR26" s="37"/>
      <c r="GNS26" s="37"/>
      <c r="GNT26" s="37"/>
      <c r="GNU26" s="37"/>
      <c r="GNV26" s="37"/>
      <c r="GNW26" s="37"/>
      <c r="GNX26" s="37"/>
      <c r="GNY26" s="37"/>
      <c r="GNZ26" s="37"/>
      <c r="GOA26" s="37"/>
      <c r="GOB26" s="37"/>
      <c r="GOC26" s="37"/>
      <c r="GOD26" s="37"/>
      <c r="GOE26" s="37"/>
      <c r="GOF26" s="37"/>
      <c r="GOG26" s="37"/>
      <c r="GOH26" s="37"/>
      <c r="GOI26" s="37"/>
      <c r="GOJ26" s="37"/>
      <c r="GOK26" s="37"/>
      <c r="GOL26" s="37"/>
      <c r="GOM26" s="37"/>
      <c r="GON26" s="37"/>
      <c r="GOO26" s="37"/>
      <c r="GOP26" s="37"/>
      <c r="GOQ26" s="37"/>
      <c r="GOR26" s="37"/>
      <c r="GOS26" s="37"/>
      <c r="GOT26" s="37"/>
      <c r="GOU26" s="37"/>
      <c r="GOV26" s="37"/>
      <c r="GOW26" s="37"/>
      <c r="GOX26" s="37"/>
      <c r="GOY26" s="37"/>
      <c r="GOZ26" s="37"/>
      <c r="GPA26" s="37"/>
      <c r="GPB26" s="37"/>
      <c r="GPC26" s="37"/>
      <c r="GPD26" s="37"/>
      <c r="GPE26" s="37"/>
      <c r="GPF26" s="37"/>
      <c r="GPG26" s="37"/>
      <c r="GPH26" s="37"/>
      <c r="GPI26" s="37"/>
      <c r="GPJ26" s="37"/>
      <c r="GPK26" s="37"/>
      <c r="GPL26" s="37"/>
      <c r="GPM26" s="37"/>
      <c r="GPN26" s="37"/>
      <c r="GPO26" s="37"/>
      <c r="GPP26" s="37"/>
      <c r="GPQ26" s="37"/>
      <c r="GPR26" s="37"/>
      <c r="GPS26" s="37"/>
      <c r="GPT26" s="37"/>
      <c r="GPU26" s="37"/>
      <c r="GPV26" s="37"/>
      <c r="GPW26" s="37"/>
      <c r="GPX26" s="37"/>
      <c r="GPY26" s="37"/>
      <c r="GPZ26" s="37"/>
      <c r="GQA26" s="37"/>
      <c r="GQB26" s="37"/>
      <c r="GQC26" s="37"/>
      <c r="GQD26" s="37"/>
      <c r="GQE26" s="37"/>
      <c r="GQF26" s="37"/>
      <c r="GQG26" s="37"/>
      <c r="GQH26" s="37"/>
      <c r="GQI26" s="37"/>
      <c r="GQJ26" s="37"/>
      <c r="GQK26" s="37"/>
      <c r="GQL26" s="37"/>
      <c r="GQM26" s="37"/>
      <c r="GQN26" s="37"/>
      <c r="GQO26" s="37"/>
      <c r="GQP26" s="37"/>
      <c r="GQQ26" s="37"/>
      <c r="GQR26" s="37"/>
      <c r="GQS26" s="37"/>
      <c r="GQT26" s="37"/>
      <c r="GQU26" s="37"/>
      <c r="GQV26" s="37"/>
      <c r="GQW26" s="37"/>
      <c r="GQX26" s="37"/>
      <c r="GQY26" s="37"/>
      <c r="GQZ26" s="37"/>
      <c r="GRA26" s="37"/>
      <c r="GRB26" s="37"/>
      <c r="GRC26" s="37"/>
      <c r="GRD26" s="37"/>
      <c r="GRE26" s="37"/>
      <c r="GRF26" s="37"/>
      <c r="GRG26" s="37"/>
      <c r="GRH26" s="37"/>
      <c r="GRI26" s="37"/>
      <c r="GRJ26" s="37"/>
      <c r="GRK26" s="37"/>
      <c r="GRL26" s="37"/>
      <c r="GRM26" s="37"/>
      <c r="GRN26" s="37"/>
      <c r="GRO26" s="37"/>
      <c r="GRP26" s="37"/>
      <c r="GRQ26" s="37"/>
      <c r="GRR26" s="37"/>
      <c r="GRS26" s="37"/>
      <c r="GRT26" s="37"/>
      <c r="GRU26" s="37"/>
      <c r="GRV26" s="37"/>
      <c r="GRW26" s="37"/>
      <c r="GRX26" s="37"/>
      <c r="GRY26" s="37"/>
      <c r="GRZ26" s="37"/>
      <c r="GSA26" s="37"/>
      <c r="GSB26" s="37"/>
      <c r="GSC26" s="37"/>
      <c r="GSD26" s="37"/>
      <c r="GSE26" s="37"/>
      <c r="GSF26" s="37"/>
      <c r="GSG26" s="37"/>
      <c r="GSH26" s="37"/>
      <c r="GSI26" s="37"/>
      <c r="GSJ26" s="37"/>
      <c r="GSK26" s="37"/>
      <c r="GSL26" s="37"/>
      <c r="GSM26" s="37"/>
      <c r="GSN26" s="37"/>
      <c r="GSO26" s="37"/>
      <c r="GSP26" s="37"/>
      <c r="GSQ26" s="37"/>
      <c r="GSR26" s="37"/>
      <c r="GSS26" s="37"/>
      <c r="GST26" s="37"/>
      <c r="GSU26" s="37"/>
      <c r="GSV26" s="37"/>
      <c r="GSW26" s="37"/>
      <c r="GSX26" s="37"/>
      <c r="GSY26" s="37"/>
      <c r="GSZ26" s="37"/>
      <c r="GTA26" s="37"/>
      <c r="GTB26" s="37"/>
      <c r="GTC26" s="37"/>
      <c r="GTD26" s="37"/>
      <c r="GTE26" s="37"/>
      <c r="GTF26" s="37"/>
      <c r="GTG26" s="37"/>
      <c r="GTH26" s="37"/>
      <c r="GTI26" s="37"/>
      <c r="GTJ26" s="37"/>
      <c r="GTK26" s="37"/>
      <c r="GTL26" s="37"/>
      <c r="GTM26" s="37"/>
      <c r="GTN26" s="37"/>
      <c r="GTO26" s="37"/>
      <c r="GTP26" s="37"/>
      <c r="GTQ26" s="37"/>
      <c r="GTR26" s="37"/>
      <c r="GTS26" s="37"/>
      <c r="GTT26" s="37"/>
      <c r="GTU26" s="37"/>
      <c r="GTV26" s="37"/>
      <c r="GTW26" s="37"/>
      <c r="GTX26" s="37"/>
      <c r="GTY26" s="37"/>
      <c r="GTZ26" s="37"/>
      <c r="GUA26" s="37"/>
      <c r="GUB26" s="37"/>
      <c r="GUC26" s="37"/>
      <c r="GUD26" s="37"/>
      <c r="GUE26" s="37"/>
      <c r="GUF26" s="37"/>
      <c r="GUG26" s="37"/>
      <c r="GUH26" s="37"/>
      <c r="GUI26" s="37"/>
      <c r="GUJ26" s="37"/>
      <c r="GUK26" s="37"/>
      <c r="GUL26" s="37"/>
      <c r="GUM26" s="37"/>
      <c r="GUN26" s="37"/>
      <c r="GUO26" s="37"/>
      <c r="GUP26" s="37"/>
      <c r="GUQ26" s="37"/>
      <c r="GUR26" s="37"/>
      <c r="GUS26" s="37"/>
      <c r="GUT26" s="37"/>
      <c r="GUU26" s="37"/>
      <c r="GUV26" s="37"/>
      <c r="GUW26" s="37"/>
      <c r="GUX26" s="37"/>
      <c r="GUY26" s="37"/>
      <c r="GUZ26" s="37"/>
      <c r="GVA26" s="37"/>
      <c r="GVB26" s="37"/>
      <c r="GVC26" s="37"/>
      <c r="GVD26" s="37"/>
      <c r="GVE26" s="37"/>
      <c r="GVF26" s="37"/>
      <c r="GVG26" s="37"/>
      <c r="GVH26" s="37"/>
      <c r="GVI26" s="37"/>
      <c r="GVJ26" s="37"/>
      <c r="GVK26" s="37"/>
      <c r="GVL26" s="37"/>
      <c r="GVM26" s="37"/>
      <c r="GVN26" s="37"/>
      <c r="GVO26" s="37"/>
      <c r="GVP26" s="37"/>
      <c r="GVQ26" s="37"/>
      <c r="GVR26" s="37"/>
      <c r="GVS26" s="37"/>
      <c r="GVT26" s="37"/>
      <c r="GVU26" s="37"/>
      <c r="GVV26" s="37"/>
      <c r="GVW26" s="37"/>
      <c r="GVX26" s="37"/>
      <c r="GVY26" s="37"/>
      <c r="GVZ26" s="37"/>
      <c r="GWA26" s="37"/>
      <c r="GWB26" s="37"/>
      <c r="GWC26" s="37"/>
      <c r="GWD26" s="37"/>
      <c r="GWE26" s="37"/>
      <c r="GWF26" s="37"/>
      <c r="GWG26" s="37"/>
      <c r="GWH26" s="37"/>
      <c r="GWI26" s="37"/>
      <c r="GWJ26" s="37"/>
      <c r="GWK26" s="37"/>
      <c r="GWL26" s="37"/>
      <c r="GWM26" s="37"/>
      <c r="GWN26" s="37"/>
      <c r="GWO26" s="37"/>
      <c r="GWP26" s="37"/>
      <c r="GWQ26" s="37"/>
      <c r="GWR26" s="37"/>
      <c r="GWS26" s="37"/>
      <c r="GWT26" s="37"/>
      <c r="GWU26" s="37"/>
      <c r="GWV26" s="37"/>
      <c r="GWW26" s="37"/>
      <c r="GWX26" s="37"/>
      <c r="GWY26" s="37"/>
      <c r="GWZ26" s="37"/>
      <c r="GXA26" s="37"/>
      <c r="GXB26" s="37"/>
      <c r="GXC26" s="37"/>
      <c r="GXD26" s="37"/>
      <c r="GXE26" s="37"/>
      <c r="GXF26" s="37"/>
      <c r="GXG26" s="37"/>
      <c r="GXH26" s="37"/>
      <c r="GXI26" s="37"/>
      <c r="GXJ26" s="37"/>
      <c r="GXK26" s="37"/>
      <c r="GXL26" s="37"/>
      <c r="GXM26" s="37"/>
      <c r="GXN26" s="37"/>
      <c r="GXO26" s="37"/>
      <c r="GXP26" s="37"/>
      <c r="GXQ26" s="37"/>
      <c r="GXR26" s="37"/>
      <c r="GXS26" s="37"/>
      <c r="GXT26" s="37"/>
      <c r="GXU26" s="37"/>
      <c r="GXV26" s="37"/>
      <c r="GXW26" s="37"/>
      <c r="GXX26" s="37"/>
      <c r="GXY26" s="37"/>
      <c r="GXZ26" s="37"/>
      <c r="GYA26" s="37"/>
      <c r="GYB26" s="37"/>
      <c r="GYC26" s="37"/>
      <c r="GYD26" s="37"/>
      <c r="GYE26" s="37"/>
      <c r="GYF26" s="37"/>
      <c r="GYG26" s="37"/>
      <c r="GYH26" s="37"/>
      <c r="GYI26" s="37"/>
      <c r="GYJ26" s="37"/>
      <c r="GYK26" s="37"/>
      <c r="GYL26" s="37"/>
      <c r="GYM26" s="37"/>
      <c r="GYN26" s="37"/>
      <c r="GYO26" s="37"/>
      <c r="GYP26" s="37"/>
      <c r="GYQ26" s="37"/>
      <c r="GYR26" s="37"/>
      <c r="GYS26" s="37"/>
      <c r="GYT26" s="37"/>
      <c r="GYU26" s="37"/>
      <c r="GYV26" s="37"/>
      <c r="GYW26" s="37"/>
      <c r="GYX26" s="37"/>
      <c r="GYY26" s="37"/>
      <c r="GYZ26" s="37"/>
      <c r="GZA26" s="37"/>
      <c r="GZB26" s="37"/>
      <c r="GZC26" s="37"/>
      <c r="GZD26" s="37"/>
      <c r="GZE26" s="37"/>
      <c r="GZF26" s="37"/>
      <c r="GZG26" s="37"/>
      <c r="GZH26" s="37"/>
      <c r="GZI26" s="37"/>
      <c r="GZJ26" s="37"/>
      <c r="GZK26" s="37"/>
      <c r="GZL26" s="37"/>
      <c r="GZM26" s="37"/>
      <c r="GZN26" s="37"/>
      <c r="GZO26" s="37"/>
      <c r="GZP26" s="37"/>
      <c r="GZQ26" s="37"/>
      <c r="GZR26" s="37"/>
      <c r="GZS26" s="37"/>
      <c r="GZT26" s="37"/>
      <c r="GZU26" s="37"/>
      <c r="GZV26" s="37"/>
      <c r="GZW26" s="37"/>
      <c r="GZX26" s="37"/>
      <c r="GZY26" s="37"/>
      <c r="GZZ26" s="37"/>
      <c r="HAA26" s="37"/>
      <c r="HAB26" s="37"/>
      <c r="HAC26" s="37"/>
      <c r="HAD26" s="37"/>
      <c r="HAE26" s="37"/>
      <c r="HAF26" s="37"/>
      <c r="HAG26" s="37"/>
      <c r="HAH26" s="37"/>
      <c r="HAI26" s="37"/>
      <c r="HAJ26" s="37"/>
      <c r="HAK26" s="37"/>
      <c r="HAL26" s="37"/>
      <c r="HAM26" s="37"/>
      <c r="HAN26" s="37"/>
      <c r="HAO26" s="37"/>
      <c r="HAP26" s="37"/>
      <c r="HAQ26" s="37"/>
      <c r="HAR26" s="37"/>
      <c r="HAS26" s="37"/>
      <c r="HAT26" s="37"/>
      <c r="HAU26" s="37"/>
      <c r="HAV26" s="37"/>
      <c r="HAW26" s="37"/>
      <c r="HAX26" s="37"/>
      <c r="HAY26" s="37"/>
      <c r="HAZ26" s="37"/>
      <c r="HBA26" s="37"/>
      <c r="HBB26" s="37"/>
      <c r="HBC26" s="37"/>
      <c r="HBD26" s="37"/>
      <c r="HBE26" s="37"/>
      <c r="HBF26" s="37"/>
      <c r="HBG26" s="37"/>
      <c r="HBH26" s="37"/>
      <c r="HBI26" s="37"/>
      <c r="HBJ26" s="37"/>
      <c r="HBK26" s="37"/>
      <c r="HBL26" s="37"/>
      <c r="HBM26" s="37"/>
      <c r="HBN26" s="37"/>
      <c r="HBO26" s="37"/>
      <c r="HBP26" s="37"/>
      <c r="HBQ26" s="37"/>
      <c r="HBR26" s="37"/>
      <c r="HBS26" s="37"/>
      <c r="HBT26" s="37"/>
      <c r="HBU26" s="37"/>
      <c r="HBV26" s="37"/>
      <c r="HBW26" s="37"/>
      <c r="HBX26" s="37"/>
      <c r="HBY26" s="37"/>
      <c r="HBZ26" s="37"/>
      <c r="HCA26" s="37"/>
      <c r="HCB26" s="37"/>
      <c r="HCC26" s="37"/>
      <c r="HCD26" s="37"/>
      <c r="HCE26" s="37"/>
      <c r="HCF26" s="37"/>
      <c r="HCG26" s="37"/>
      <c r="HCH26" s="37"/>
      <c r="HCI26" s="37"/>
      <c r="HCJ26" s="37"/>
      <c r="HCK26" s="37"/>
      <c r="HCL26" s="37"/>
      <c r="HCM26" s="37"/>
      <c r="HCN26" s="37"/>
      <c r="HCO26" s="37"/>
      <c r="HCP26" s="37"/>
      <c r="HCQ26" s="37"/>
      <c r="HCR26" s="37"/>
      <c r="HCS26" s="37"/>
      <c r="HCT26" s="37"/>
      <c r="HCU26" s="37"/>
      <c r="HCV26" s="37"/>
      <c r="HCW26" s="37"/>
      <c r="HCX26" s="37"/>
      <c r="HCY26" s="37"/>
      <c r="HCZ26" s="37"/>
      <c r="HDA26" s="37"/>
      <c r="HDB26" s="37"/>
      <c r="HDC26" s="37"/>
      <c r="HDD26" s="37"/>
      <c r="HDE26" s="37"/>
      <c r="HDF26" s="37"/>
      <c r="HDG26" s="37"/>
      <c r="HDH26" s="37"/>
      <c r="HDI26" s="37"/>
      <c r="HDJ26" s="37"/>
      <c r="HDK26" s="37"/>
      <c r="HDL26" s="37"/>
      <c r="HDM26" s="37"/>
      <c r="HDN26" s="37"/>
      <c r="HDO26" s="37"/>
      <c r="HDP26" s="37"/>
      <c r="HDQ26" s="37"/>
      <c r="HDR26" s="37"/>
      <c r="HDS26" s="37"/>
      <c r="HDT26" s="37"/>
      <c r="HDU26" s="37"/>
      <c r="HDV26" s="37"/>
      <c r="HDW26" s="37"/>
      <c r="HDX26" s="37"/>
      <c r="HDY26" s="37"/>
      <c r="HDZ26" s="37"/>
      <c r="HEA26" s="37"/>
      <c r="HEB26" s="37"/>
      <c r="HEC26" s="37"/>
      <c r="HED26" s="37"/>
      <c r="HEE26" s="37"/>
      <c r="HEF26" s="37"/>
      <c r="HEG26" s="37"/>
      <c r="HEH26" s="37"/>
      <c r="HEI26" s="37"/>
      <c r="HEJ26" s="37"/>
      <c r="HEK26" s="37"/>
      <c r="HEL26" s="37"/>
      <c r="HEM26" s="37"/>
      <c r="HEN26" s="37"/>
      <c r="HEO26" s="37"/>
      <c r="HEP26" s="37"/>
      <c r="HEQ26" s="37"/>
      <c r="HER26" s="37"/>
      <c r="HES26" s="37"/>
      <c r="HET26" s="37"/>
      <c r="HEU26" s="37"/>
      <c r="HEV26" s="37"/>
      <c r="HEW26" s="37"/>
      <c r="HEX26" s="37"/>
      <c r="HEY26" s="37"/>
      <c r="HEZ26" s="37"/>
      <c r="HFA26" s="37"/>
      <c r="HFB26" s="37"/>
      <c r="HFC26" s="37"/>
      <c r="HFD26" s="37"/>
      <c r="HFE26" s="37"/>
      <c r="HFF26" s="37"/>
      <c r="HFG26" s="37"/>
      <c r="HFH26" s="37"/>
      <c r="HFI26" s="37"/>
      <c r="HFJ26" s="37"/>
      <c r="HFK26" s="37"/>
      <c r="HFL26" s="37"/>
      <c r="HFM26" s="37"/>
      <c r="HFN26" s="37"/>
      <c r="HFO26" s="37"/>
      <c r="HFP26" s="37"/>
      <c r="HFQ26" s="37"/>
      <c r="HFR26" s="37"/>
      <c r="HFS26" s="37"/>
      <c r="HFT26" s="37"/>
      <c r="HFU26" s="37"/>
      <c r="HFV26" s="37"/>
      <c r="HFW26" s="37"/>
      <c r="HFX26" s="37"/>
      <c r="HFY26" s="37"/>
      <c r="HFZ26" s="37"/>
      <c r="HGA26" s="37"/>
      <c r="HGB26" s="37"/>
      <c r="HGC26" s="37"/>
      <c r="HGD26" s="37"/>
      <c r="HGE26" s="37"/>
      <c r="HGF26" s="37"/>
      <c r="HGG26" s="37"/>
      <c r="HGH26" s="37"/>
      <c r="HGI26" s="37"/>
      <c r="HGJ26" s="37"/>
      <c r="HGK26" s="37"/>
      <c r="HGL26" s="37"/>
      <c r="HGM26" s="37"/>
      <c r="HGN26" s="37"/>
      <c r="HGO26" s="37"/>
      <c r="HGP26" s="37"/>
      <c r="HGQ26" s="37"/>
      <c r="HGR26" s="37"/>
      <c r="HGS26" s="37"/>
      <c r="HGT26" s="37"/>
      <c r="HGU26" s="37"/>
      <c r="HGV26" s="37"/>
      <c r="HGW26" s="37"/>
      <c r="HGX26" s="37"/>
      <c r="HGY26" s="37"/>
      <c r="HGZ26" s="37"/>
      <c r="HHA26" s="37"/>
      <c r="HHB26" s="37"/>
      <c r="HHC26" s="37"/>
      <c r="HHD26" s="37"/>
      <c r="HHE26" s="37"/>
      <c r="HHF26" s="37"/>
      <c r="HHG26" s="37"/>
      <c r="HHH26" s="37"/>
      <c r="HHI26" s="37"/>
      <c r="HHJ26" s="37"/>
      <c r="HHK26" s="37"/>
      <c r="HHL26" s="37"/>
      <c r="HHM26" s="37"/>
      <c r="HHN26" s="37"/>
      <c r="HHO26" s="37"/>
      <c r="HHP26" s="37"/>
      <c r="HHQ26" s="37"/>
      <c r="HHR26" s="37"/>
      <c r="HHS26" s="37"/>
      <c r="HHT26" s="37"/>
      <c r="HHU26" s="37"/>
      <c r="HHV26" s="37"/>
      <c r="HHW26" s="37"/>
      <c r="HHX26" s="37"/>
      <c r="HHY26" s="37"/>
      <c r="HHZ26" s="37"/>
      <c r="HIA26" s="37"/>
      <c r="HIB26" s="37"/>
      <c r="HIC26" s="37"/>
      <c r="HID26" s="37"/>
      <c r="HIE26" s="37"/>
      <c r="HIF26" s="37"/>
      <c r="HIG26" s="37"/>
      <c r="HIH26" s="37"/>
      <c r="HII26" s="37"/>
      <c r="HIJ26" s="37"/>
      <c r="HIK26" s="37"/>
      <c r="HIL26" s="37"/>
      <c r="HIM26" s="37"/>
      <c r="HIN26" s="37"/>
      <c r="HIO26" s="37"/>
      <c r="HIP26" s="37"/>
      <c r="HIQ26" s="37"/>
      <c r="HIR26" s="37"/>
      <c r="HIS26" s="37"/>
      <c r="HIT26" s="37"/>
      <c r="HIU26" s="37"/>
      <c r="HIV26" s="37"/>
      <c r="HIW26" s="37"/>
      <c r="HIX26" s="37"/>
      <c r="HIY26" s="37"/>
      <c r="HIZ26" s="37"/>
      <c r="HJA26" s="37"/>
      <c r="HJB26" s="37"/>
      <c r="HJC26" s="37"/>
      <c r="HJD26" s="37"/>
      <c r="HJE26" s="37"/>
      <c r="HJF26" s="37"/>
      <c r="HJG26" s="37"/>
      <c r="HJH26" s="37"/>
      <c r="HJI26" s="37"/>
      <c r="HJJ26" s="37"/>
      <c r="HJK26" s="37"/>
      <c r="HJL26" s="37"/>
      <c r="HJM26" s="37"/>
      <c r="HJN26" s="37"/>
      <c r="HJO26" s="37"/>
      <c r="HJP26" s="37"/>
      <c r="HJQ26" s="37"/>
      <c r="HJR26" s="37"/>
      <c r="HJS26" s="37"/>
      <c r="HJT26" s="37"/>
      <c r="HJU26" s="37"/>
      <c r="HJV26" s="37"/>
      <c r="HJW26" s="37"/>
      <c r="HJX26" s="37"/>
      <c r="HJY26" s="37"/>
      <c r="HJZ26" s="37"/>
      <c r="HKA26" s="37"/>
      <c r="HKB26" s="37"/>
      <c r="HKC26" s="37"/>
      <c r="HKD26" s="37"/>
      <c r="HKE26" s="37"/>
      <c r="HKF26" s="37"/>
      <c r="HKG26" s="37"/>
      <c r="HKH26" s="37"/>
      <c r="HKI26" s="37"/>
      <c r="HKJ26" s="37"/>
      <c r="HKK26" s="37"/>
      <c r="HKL26" s="37"/>
      <c r="HKM26" s="37"/>
      <c r="HKN26" s="37"/>
      <c r="HKO26" s="37"/>
      <c r="HKP26" s="37"/>
      <c r="HKQ26" s="37"/>
      <c r="HKR26" s="37"/>
      <c r="HKS26" s="37"/>
      <c r="HKT26" s="37"/>
      <c r="HKU26" s="37"/>
      <c r="HKV26" s="37"/>
      <c r="HKW26" s="37"/>
      <c r="HKX26" s="37"/>
      <c r="HKY26" s="37"/>
      <c r="HKZ26" s="37"/>
      <c r="HLA26" s="37"/>
      <c r="HLB26" s="37"/>
      <c r="HLC26" s="37"/>
      <c r="HLD26" s="37"/>
      <c r="HLE26" s="37"/>
      <c r="HLF26" s="37"/>
      <c r="HLG26" s="37"/>
      <c r="HLH26" s="37"/>
      <c r="HLI26" s="37"/>
      <c r="HLJ26" s="37"/>
      <c r="HLK26" s="37"/>
      <c r="HLL26" s="37"/>
      <c r="HLM26" s="37"/>
      <c r="HLN26" s="37"/>
      <c r="HLO26" s="37"/>
      <c r="HLP26" s="37"/>
      <c r="HLQ26" s="37"/>
      <c r="HLR26" s="37"/>
      <c r="HLS26" s="37"/>
      <c r="HLT26" s="37"/>
      <c r="HLU26" s="37"/>
      <c r="HLV26" s="37"/>
      <c r="HLW26" s="37"/>
      <c r="HLX26" s="37"/>
      <c r="HLY26" s="37"/>
      <c r="HLZ26" s="37"/>
      <c r="HMA26" s="37"/>
      <c r="HMB26" s="37"/>
      <c r="HMC26" s="37"/>
      <c r="HMD26" s="37"/>
      <c r="HME26" s="37"/>
      <c r="HMF26" s="37"/>
      <c r="HMG26" s="37"/>
      <c r="HMH26" s="37"/>
      <c r="HMI26" s="37"/>
      <c r="HMJ26" s="37"/>
      <c r="HMK26" s="37"/>
      <c r="HML26" s="37"/>
      <c r="HMM26" s="37"/>
      <c r="HMN26" s="37"/>
      <c r="HMO26" s="37"/>
      <c r="HMP26" s="37"/>
      <c r="HMQ26" s="37"/>
      <c r="HMR26" s="37"/>
      <c r="HMS26" s="37"/>
      <c r="HMT26" s="37"/>
      <c r="HMU26" s="37"/>
      <c r="HMV26" s="37"/>
      <c r="HMW26" s="37"/>
      <c r="HMX26" s="37"/>
      <c r="HMY26" s="37"/>
      <c r="HMZ26" s="37"/>
      <c r="HNA26" s="37"/>
      <c r="HNB26" s="37"/>
      <c r="HNC26" s="37"/>
      <c r="HND26" s="37"/>
      <c r="HNE26" s="37"/>
      <c r="HNF26" s="37"/>
      <c r="HNG26" s="37"/>
      <c r="HNH26" s="37"/>
      <c r="HNI26" s="37"/>
      <c r="HNJ26" s="37"/>
      <c r="HNK26" s="37"/>
      <c r="HNL26" s="37"/>
      <c r="HNM26" s="37"/>
      <c r="HNN26" s="37"/>
      <c r="HNO26" s="37"/>
      <c r="HNP26" s="37"/>
      <c r="HNQ26" s="37"/>
      <c r="HNR26" s="37"/>
      <c r="HNS26" s="37"/>
      <c r="HNT26" s="37"/>
      <c r="HNU26" s="37"/>
      <c r="HNV26" s="37"/>
      <c r="HNW26" s="37"/>
      <c r="HNX26" s="37"/>
      <c r="HNY26" s="37"/>
      <c r="HNZ26" s="37"/>
      <c r="HOA26" s="37"/>
      <c r="HOB26" s="37"/>
      <c r="HOC26" s="37"/>
      <c r="HOD26" s="37"/>
      <c r="HOE26" s="37"/>
      <c r="HOF26" s="37"/>
      <c r="HOG26" s="37"/>
      <c r="HOH26" s="37"/>
      <c r="HOI26" s="37"/>
      <c r="HOJ26" s="37"/>
      <c r="HOK26" s="37"/>
      <c r="HOL26" s="37"/>
      <c r="HOM26" s="37"/>
      <c r="HON26" s="37"/>
      <c r="HOO26" s="37"/>
      <c r="HOP26" s="37"/>
      <c r="HOQ26" s="37"/>
      <c r="HOR26" s="37"/>
      <c r="HOS26" s="37"/>
      <c r="HOT26" s="37"/>
      <c r="HOU26" s="37"/>
      <c r="HOV26" s="37"/>
      <c r="HOW26" s="37"/>
      <c r="HOX26" s="37"/>
      <c r="HOY26" s="37"/>
      <c r="HOZ26" s="37"/>
      <c r="HPA26" s="37"/>
      <c r="HPB26" s="37"/>
      <c r="HPC26" s="37"/>
      <c r="HPD26" s="37"/>
      <c r="HPE26" s="37"/>
      <c r="HPF26" s="37"/>
      <c r="HPG26" s="37"/>
      <c r="HPH26" s="37"/>
      <c r="HPI26" s="37"/>
      <c r="HPJ26" s="37"/>
      <c r="HPK26" s="37"/>
      <c r="HPL26" s="37"/>
      <c r="HPM26" s="37"/>
      <c r="HPN26" s="37"/>
      <c r="HPO26" s="37"/>
      <c r="HPP26" s="37"/>
      <c r="HPQ26" s="37"/>
      <c r="HPR26" s="37"/>
      <c r="HPS26" s="37"/>
      <c r="HPT26" s="37"/>
      <c r="HPU26" s="37"/>
      <c r="HPV26" s="37"/>
      <c r="HPW26" s="37"/>
      <c r="HPX26" s="37"/>
      <c r="HPY26" s="37"/>
      <c r="HPZ26" s="37"/>
      <c r="HQA26" s="37"/>
      <c r="HQB26" s="37"/>
      <c r="HQC26" s="37"/>
      <c r="HQD26" s="37"/>
      <c r="HQE26" s="37"/>
      <c r="HQF26" s="37"/>
      <c r="HQG26" s="37"/>
      <c r="HQH26" s="37"/>
      <c r="HQI26" s="37"/>
      <c r="HQJ26" s="37"/>
      <c r="HQK26" s="37"/>
      <c r="HQL26" s="37"/>
      <c r="HQM26" s="37"/>
      <c r="HQN26" s="37"/>
      <c r="HQO26" s="37"/>
      <c r="HQP26" s="37"/>
      <c r="HQQ26" s="37"/>
      <c r="HQR26" s="37"/>
      <c r="HQS26" s="37"/>
      <c r="HQT26" s="37"/>
      <c r="HQU26" s="37"/>
      <c r="HQV26" s="37"/>
      <c r="HQW26" s="37"/>
      <c r="HQX26" s="37"/>
      <c r="HQY26" s="37"/>
      <c r="HQZ26" s="37"/>
      <c r="HRA26" s="37"/>
      <c r="HRB26" s="37"/>
      <c r="HRC26" s="37"/>
      <c r="HRD26" s="37"/>
      <c r="HRE26" s="37"/>
      <c r="HRF26" s="37"/>
      <c r="HRG26" s="37"/>
      <c r="HRH26" s="37"/>
      <c r="HRI26" s="37"/>
      <c r="HRJ26" s="37"/>
      <c r="HRK26" s="37"/>
      <c r="HRL26" s="37"/>
      <c r="HRM26" s="37"/>
      <c r="HRN26" s="37"/>
      <c r="HRO26" s="37"/>
      <c r="HRP26" s="37"/>
      <c r="HRQ26" s="37"/>
      <c r="HRR26" s="37"/>
      <c r="HRS26" s="37"/>
      <c r="HRT26" s="37"/>
      <c r="HRU26" s="37"/>
      <c r="HRV26" s="37"/>
      <c r="HRW26" s="37"/>
      <c r="HRX26" s="37"/>
      <c r="HRY26" s="37"/>
      <c r="HRZ26" s="37"/>
      <c r="HSA26" s="37"/>
      <c r="HSB26" s="37"/>
      <c r="HSC26" s="37"/>
      <c r="HSD26" s="37"/>
      <c r="HSE26" s="37"/>
      <c r="HSF26" s="37"/>
      <c r="HSG26" s="37"/>
      <c r="HSH26" s="37"/>
      <c r="HSI26" s="37"/>
      <c r="HSJ26" s="37"/>
      <c r="HSK26" s="37"/>
      <c r="HSL26" s="37"/>
      <c r="HSM26" s="37"/>
      <c r="HSN26" s="37"/>
      <c r="HSO26" s="37"/>
      <c r="HSP26" s="37"/>
      <c r="HSQ26" s="37"/>
      <c r="HSR26" s="37"/>
      <c r="HSS26" s="37"/>
      <c r="HST26" s="37"/>
      <c r="HSU26" s="37"/>
      <c r="HSV26" s="37"/>
      <c r="HSW26" s="37"/>
      <c r="HSX26" s="37"/>
      <c r="HSY26" s="37"/>
      <c r="HSZ26" s="37"/>
      <c r="HTA26" s="37"/>
      <c r="HTB26" s="37"/>
      <c r="HTC26" s="37"/>
      <c r="HTD26" s="37"/>
      <c r="HTE26" s="37"/>
      <c r="HTF26" s="37"/>
      <c r="HTG26" s="37"/>
      <c r="HTH26" s="37"/>
      <c r="HTI26" s="37"/>
      <c r="HTJ26" s="37"/>
      <c r="HTK26" s="37"/>
      <c r="HTL26" s="37"/>
      <c r="HTM26" s="37"/>
      <c r="HTN26" s="37"/>
      <c r="HTO26" s="37"/>
      <c r="HTP26" s="37"/>
      <c r="HTQ26" s="37"/>
      <c r="HTR26" s="37"/>
      <c r="HTS26" s="37"/>
      <c r="HTT26" s="37"/>
      <c r="HTU26" s="37"/>
      <c r="HTV26" s="37"/>
      <c r="HTW26" s="37"/>
      <c r="HTX26" s="37"/>
      <c r="HTY26" s="37"/>
      <c r="HTZ26" s="37"/>
      <c r="HUA26" s="37"/>
      <c r="HUB26" s="37"/>
      <c r="HUC26" s="37"/>
      <c r="HUD26" s="37"/>
      <c r="HUE26" s="37"/>
      <c r="HUF26" s="37"/>
      <c r="HUG26" s="37"/>
      <c r="HUH26" s="37"/>
      <c r="HUI26" s="37"/>
      <c r="HUJ26" s="37"/>
      <c r="HUK26" s="37"/>
      <c r="HUL26" s="37"/>
      <c r="HUM26" s="37"/>
      <c r="HUN26" s="37"/>
      <c r="HUO26" s="37"/>
      <c r="HUP26" s="37"/>
      <c r="HUQ26" s="37"/>
      <c r="HUR26" s="37"/>
      <c r="HUS26" s="37"/>
      <c r="HUT26" s="37"/>
      <c r="HUU26" s="37"/>
      <c r="HUV26" s="37"/>
      <c r="HUW26" s="37"/>
      <c r="HUX26" s="37"/>
      <c r="HUY26" s="37"/>
      <c r="HUZ26" s="37"/>
      <c r="HVA26" s="37"/>
      <c r="HVB26" s="37"/>
      <c r="HVC26" s="37"/>
      <c r="HVD26" s="37"/>
      <c r="HVE26" s="37"/>
      <c r="HVF26" s="37"/>
      <c r="HVG26" s="37"/>
      <c r="HVH26" s="37"/>
      <c r="HVI26" s="37"/>
      <c r="HVJ26" s="37"/>
      <c r="HVK26" s="37"/>
      <c r="HVL26" s="37"/>
      <c r="HVM26" s="37"/>
      <c r="HVN26" s="37"/>
      <c r="HVO26" s="37"/>
      <c r="HVP26" s="37"/>
      <c r="HVQ26" s="37"/>
      <c r="HVR26" s="37"/>
      <c r="HVS26" s="37"/>
      <c r="HVT26" s="37"/>
      <c r="HVU26" s="37"/>
      <c r="HVV26" s="37"/>
      <c r="HVW26" s="37"/>
      <c r="HVX26" s="37"/>
      <c r="HVY26" s="37"/>
      <c r="HVZ26" s="37"/>
      <c r="HWA26" s="37"/>
      <c r="HWB26" s="37"/>
      <c r="HWC26" s="37"/>
      <c r="HWD26" s="37"/>
      <c r="HWE26" s="37"/>
      <c r="HWF26" s="37"/>
      <c r="HWG26" s="37"/>
      <c r="HWH26" s="37"/>
      <c r="HWI26" s="37"/>
      <c r="HWJ26" s="37"/>
      <c r="HWK26" s="37"/>
      <c r="HWL26" s="37"/>
      <c r="HWM26" s="37"/>
      <c r="HWN26" s="37"/>
      <c r="HWO26" s="37"/>
      <c r="HWP26" s="37"/>
      <c r="HWQ26" s="37"/>
      <c r="HWR26" s="37"/>
      <c r="HWS26" s="37"/>
      <c r="HWT26" s="37"/>
      <c r="HWU26" s="37"/>
      <c r="HWV26" s="37"/>
      <c r="HWW26" s="37"/>
      <c r="HWX26" s="37"/>
      <c r="HWY26" s="37"/>
      <c r="HWZ26" s="37"/>
      <c r="HXA26" s="37"/>
      <c r="HXB26" s="37"/>
      <c r="HXC26" s="37"/>
      <c r="HXD26" s="37"/>
      <c r="HXE26" s="37"/>
      <c r="HXF26" s="37"/>
      <c r="HXG26" s="37"/>
      <c r="HXH26" s="37"/>
      <c r="HXI26" s="37"/>
      <c r="HXJ26" s="37"/>
      <c r="HXK26" s="37"/>
      <c r="HXL26" s="37"/>
      <c r="HXM26" s="37"/>
      <c r="HXN26" s="37"/>
      <c r="HXO26" s="37"/>
      <c r="HXP26" s="37"/>
      <c r="HXQ26" s="37"/>
      <c r="HXR26" s="37"/>
      <c r="HXS26" s="37"/>
      <c r="HXT26" s="37"/>
      <c r="HXU26" s="37"/>
      <c r="HXV26" s="37"/>
      <c r="HXW26" s="37"/>
      <c r="HXX26" s="37"/>
      <c r="HXY26" s="37"/>
      <c r="HXZ26" s="37"/>
      <c r="HYA26" s="37"/>
      <c r="HYB26" s="37"/>
      <c r="HYC26" s="37"/>
      <c r="HYD26" s="37"/>
      <c r="HYE26" s="37"/>
      <c r="HYF26" s="37"/>
      <c r="HYG26" s="37"/>
      <c r="HYH26" s="37"/>
      <c r="HYI26" s="37"/>
      <c r="HYJ26" s="37"/>
      <c r="HYK26" s="37"/>
      <c r="HYL26" s="37"/>
      <c r="HYM26" s="37"/>
      <c r="HYN26" s="37"/>
      <c r="HYO26" s="37"/>
      <c r="HYP26" s="37"/>
      <c r="HYQ26" s="37"/>
      <c r="HYR26" s="37"/>
      <c r="HYS26" s="37"/>
      <c r="HYT26" s="37"/>
      <c r="HYU26" s="37"/>
      <c r="HYV26" s="37"/>
      <c r="HYW26" s="37"/>
      <c r="HYX26" s="37"/>
      <c r="HYY26" s="37"/>
      <c r="HYZ26" s="37"/>
      <c r="HZA26" s="37"/>
      <c r="HZB26" s="37"/>
      <c r="HZC26" s="37"/>
      <c r="HZD26" s="37"/>
      <c r="HZE26" s="37"/>
      <c r="HZF26" s="37"/>
      <c r="HZG26" s="37"/>
      <c r="HZH26" s="37"/>
      <c r="HZI26" s="37"/>
      <c r="HZJ26" s="37"/>
      <c r="HZK26" s="37"/>
      <c r="HZL26" s="37"/>
      <c r="HZM26" s="37"/>
      <c r="HZN26" s="37"/>
      <c r="HZO26" s="37"/>
      <c r="HZP26" s="37"/>
      <c r="HZQ26" s="37"/>
      <c r="HZR26" s="37"/>
      <c r="HZS26" s="37"/>
      <c r="HZT26" s="37"/>
      <c r="HZU26" s="37"/>
      <c r="HZV26" s="37"/>
      <c r="HZW26" s="37"/>
      <c r="HZX26" s="37"/>
      <c r="HZY26" s="37"/>
      <c r="HZZ26" s="37"/>
      <c r="IAA26" s="37"/>
      <c r="IAB26" s="37"/>
      <c r="IAC26" s="37"/>
      <c r="IAD26" s="37"/>
      <c r="IAE26" s="37"/>
      <c r="IAF26" s="37"/>
      <c r="IAG26" s="37"/>
      <c r="IAH26" s="37"/>
      <c r="IAI26" s="37"/>
      <c r="IAJ26" s="37"/>
      <c r="IAK26" s="37"/>
      <c r="IAL26" s="37"/>
      <c r="IAM26" s="37"/>
      <c r="IAN26" s="37"/>
      <c r="IAO26" s="37"/>
      <c r="IAP26" s="37"/>
      <c r="IAQ26" s="37"/>
      <c r="IAR26" s="37"/>
      <c r="IAS26" s="37"/>
      <c r="IAT26" s="37"/>
      <c r="IAU26" s="37"/>
      <c r="IAV26" s="37"/>
      <c r="IAW26" s="37"/>
      <c r="IAX26" s="37"/>
      <c r="IAY26" s="37"/>
      <c r="IAZ26" s="37"/>
      <c r="IBA26" s="37"/>
      <c r="IBB26" s="37"/>
      <c r="IBC26" s="37"/>
      <c r="IBD26" s="37"/>
      <c r="IBE26" s="37"/>
      <c r="IBF26" s="37"/>
      <c r="IBG26" s="37"/>
      <c r="IBH26" s="37"/>
      <c r="IBI26" s="37"/>
      <c r="IBJ26" s="37"/>
      <c r="IBK26" s="37"/>
      <c r="IBL26" s="37"/>
      <c r="IBM26" s="37"/>
      <c r="IBN26" s="37"/>
      <c r="IBO26" s="37"/>
      <c r="IBP26" s="37"/>
      <c r="IBQ26" s="37"/>
      <c r="IBR26" s="37"/>
      <c r="IBS26" s="37"/>
      <c r="IBT26" s="37"/>
      <c r="IBU26" s="37"/>
      <c r="IBV26" s="37"/>
      <c r="IBW26" s="37"/>
      <c r="IBX26" s="37"/>
      <c r="IBY26" s="37"/>
      <c r="IBZ26" s="37"/>
      <c r="ICA26" s="37"/>
      <c r="ICB26" s="37"/>
      <c r="ICC26" s="37"/>
      <c r="ICD26" s="37"/>
      <c r="ICE26" s="37"/>
      <c r="ICF26" s="37"/>
      <c r="ICG26" s="37"/>
      <c r="ICH26" s="37"/>
      <c r="ICI26" s="37"/>
      <c r="ICJ26" s="37"/>
      <c r="ICK26" s="37"/>
      <c r="ICL26" s="37"/>
      <c r="ICM26" s="37"/>
      <c r="ICN26" s="37"/>
      <c r="ICO26" s="37"/>
      <c r="ICP26" s="37"/>
      <c r="ICQ26" s="37"/>
      <c r="ICR26" s="37"/>
      <c r="ICS26" s="37"/>
      <c r="ICT26" s="37"/>
      <c r="ICU26" s="37"/>
      <c r="ICV26" s="37"/>
      <c r="ICW26" s="37"/>
      <c r="ICX26" s="37"/>
      <c r="ICY26" s="37"/>
      <c r="ICZ26" s="37"/>
      <c r="IDA26" s="37"/>
      <c r="IDB26" s="37"/>
      <c r="IDC26" s="37"/>
      <c r="IDD26" s="37"/>
      <c r="IDE26" s="37"/>
      <c r="IDF26" s="37"/>
      <c r="IDG26" s="37"/>
      <c r="IDH26" s="37"/>
      <c r="IDI26" s="37"/>
      <c r="IDJ26" s="37"/>
      <c r="IDK26" s="37"/>
      <c r="IDL26" s="37"/>
      <c r="IDM26" s="37"/>
      <c r="IDN26" s="37"/>
      <c r="IDO26" s="37"/>
      <c r="IDP26" s="37"/>
      <c r="IDQ26" s="37"/>
      <c r="IDR26" s="37"/>
      <c r="IDS26" s="37"/>
      <c r="IDT26" s="37"/>
      <c r="IDU26" s="37"/>
      <c r="IDV26" s="37"/>
      <c r="IDW26" s="37"/>
      <c r="IDX26" s="37"/>
      <c r="IDY26" s="37"/>
      <c r="IDZ26" s="37"/>
      <c r="IEA26" s="37"/>
      <c r="IEB26" s="37"/>
      <c r="IEC26" s="37"/>
      <c r="IED26" s="37"/>
      <c r="IEE26" s="37"/>
      <c r="IEF26" s="37"/>
      <c r="IEG26" s="37"/>
      <c r="IEH26" s="37"/>
      <c r="IEI26" s="37"/>
      <c r="IEJ26" s="37"/>
      <c r="IEK26" s="37"/>
      <c r="IEL26" s="37"/>
      <c r="IEM26" s="37"/>
      <c r="IEN26" s="37"/>
      <c r="IEO26" s="37"/>
      <c r="IEP26" s="37"/>
      <c r="IEQ26" s="37"/>
      <c r="IER26" s="37"/>
      <c r="IES26" s="37"/>
      <c r="IET26" s="37"/>
      <c r="IEU26" s="37"/>
      <c r="IEV26" s="37"/>
      <c r="IEW26" s="37"/>
      <c r="IEX26" s="37"/>
      <c r="IEY26" s="37"/>
      <c r="IEZ26" s="37"/>
      <c r="IFA26" s="37"/>
      <c r="IFB26" s="37"/>
      <c r="IFC26" s="37"/>
      <c r="IFD26" s="37"/>
      <c r="IFE26" s="37"/>
      <c r="IFF26" s="37"/>
      <c r="IFG26" s="37"/>
      <c r="IFH26" s="37"/>
      <c r="IFI26" s="37"/>
      <c r="IFJ26" s="37"/>
      <c r="IFK26" s="37"/>
      <c r="IFL26" s="37"/>
      <c r="IFM26" s="37"/>
      <c r="IFN26" s="37"/>
      <c r="IFO26" s="37"/>
      <c r="IFP26" s="37"/>
      <c r="IFQ26" s="37"/>
      <c r="IFR26" s="37"/>
      <c r="IFS26" s="37"/>
      <c r="IFT26" s="37"/>
      <c r="IFU26" s="37"/>
      <c r="IFV26" s="37"/>
      <c r="IFW26" s="37"/>
      <c r="IFX26" s="37"/>
      <c r="IFY26" s="37"/>
      <c r="IFZ26" s="37"/>
      <c r="IGA26" s="37"/>
      <c r="IGB26" s="37"/>
      <c r="IGC26" s="37"/>
      <c r="IGD26" s="37"/>
      <c r="IGE26" s="37"/>
      <c r="IGF26" s="37"/>
      <c r="IGG26" s="37"/>
      <c r="IGH26" s="37"/>
      <c r="IGI26" s="37"/>
      <c r="IGJ26" s="37"/>
      <c r="IGK26" s="37"/>
      <c r="IGL26" s="37"/>
      <c r="IGM26" s="37"/>
      <c r="IGN26" s="37"/>
      <c r="IGO26" s="37"/>
      <c r="IGP26" s="37"/>
      <c r="IGQ26" s="37"/>
      <c r="IGR26" s="37"/>
      <c r="IGS26" s="37"/>
      <c r="IGT26" s="37"/>
      <c r="IGU26" s="37"/>
      <c r="IGV26" s="37"/>
      <c r="IGW26" s="37"/>
      <c r="IGX26" s="37"/>
      <c r="IGY26" s="37"/>
      <c r="IGZ26" s="37"/>
      <c r="IHA26" s="37"/>
      <c r="IHB26" s="37"/>
      <c r="IHC26" s="37"/>
      <c r="IHD26" s="37"/>
      <c r="IHE26" s="37"/>
      <c r="IHF26" s="37"/>
      <c r="IHG26" s="37"/>
      <c r="IHH26" s="37"/>
      <c r="IHI26" s="37"/>
      <c r="IHJ26" s="37"/>
      <c r="IHK26" s="37"/>
      <c r="IHL26" s="37"/>
      <c r="IHM26" s="37"/>
      <c r="IHN26" s="37"/>
      <c r="IHO26" s="37"/>
      <c r="IHP26" s="37"/>
      <c r="IHQ26" s="37"/>
      <c r="IHR26" s="37"/>
      <c r="IHS26" s="37"/>
      <c r="IHT26" s="37"/>
      <c r="IHU26" s="37"/>
      <c r="IHV26" s="37"/>
      <c r="IHW26" s="37"/>
      <c r="IHX26" s="37"/>
      <c r="IHY26" s="37"/>
      <c r="IHZ26" s="37"/>
      <c r="IIA26" s="37"/>
      <c r="IIB26" s="37"/>
      <c r="IIC26" s="37"/>
      <c r="IID26" s="37"/>
      <c r="IIE26" s="37"/>
      <c r="IIF26" s="37"/>
      <c r="IIG26" s="37"/>
      <c r="IIH26" s="37"/>
      <c r="III26" s="37"/>
      <c r="IIJ26" s="37"/>
      <c r="IIK26" s="37"/>
      <c r="IIL26" s="37"/>
      <c r="IIM26" s="37"/>
      <c r="IIN26" s="37"/>
      <c r="IIO26" s="37"/>
      <c r="IIP26" s="37"/>
      <c r="IIQ26" s="37"/>
      <c r="IIR26" s="37"/>
      <c r="IIS26" s="37"/>
      <c r="IIT26" s="37"/>
      <c r="IIU26" s="37"/>
      <c r="IIV26" s="37"/>
      <c r="IIW26" s="37"/>
      <c r="IIX26" s="37"/>
      <c r="IIY26" s="37"/>
      <c r="IIZ26" s="37"/>
      <c r="IJA26" s="37"/>
      <c r="IJB26" s="37"/>
      <c r="IJC26" s="37"/>
      <c r="IJD26" s="37"/>
      <c r="IJE26" s="37"/>
      <c r="IJF26" s="37"/>
      <c r="IJG26" s="37"/>
      <c r="IJH26" s="37"/>
      <c r="IJI26" s="37"/>
      <c r="IJJ26" s="37"/>
      <c r="IJK26" s="37"/>
      <c r="IJL26" s="37"/>
      <c r="IJM26" s="37"/>
      <c r="IJN26" s="37"/>
      <c r="IJO26" s="37"/>
      <c r="IJP26" s="37"/>
      <c r="IJQ26" s="37"/>
      <c r="IJR26" s="37"/>
      <c r="IJS26" s="37"/>
      <c r="IJT26" s="37"/>
      <c r="IJU26" s="37"/>
      <c r="IJV26" s="37"/>
      <c r="IJW26" s="37"/>
      <c r="IJX26" s="37"/>
      <c r="IJY26" s="37"/>
      <c r="IJZ26" s="37"/>
      <c r="IKA26" s="37"/>
      <c r="IKB26" s="37"/>
      <c r="IKC26" s="37"/>
      <c r="IKD26" s="37"/>
      <c r="IKE26" s="37"/>
      <c r="IKF26" s="37"/>
      <c r="IKG26" s="37"/>
      <c r="IKH26" s="37"/>
      <c r="IKI26" s="37"/>
      <c r="IKJ26" s="37"/>
      <c r="IKK26" s="37"/>
      <c r="IKL26" s="37"/>
      <c r="IKM26" s="37"/>
      <c r="IKN26" s="37"/>
      <c r="IKO26" s="37"/>
      <c r="IKP26" s="37"/>
      <c r="IKQ26" s="37"/>
      <c r="IKR26" s="37"/>
      <c r="IKS26" s="37"/>
      <c r="IKT26" s="37"/>
      <c r="IKU26" s="37"/>
      <c r="IKV26" s="37"/>
      <c r="IKW26" s="37"/>
      <c r="IKX26" s="37"/>
      <c r="IKY26" s="37"/>
      <c r="IKZ26" s="37"/>
      <c r="ILA26" s="37"/>
      <c r="ILB26" s="37"/>
      <c r="ILC26" s="37"/>
      <c r="ILD26" s="37"/>
      <c r="ILE26" s="37"/>
      <c r="ILF26" s="37"/>
      <c r="ILG26" s="37"/>
      <c r="ILH26" s="37"/>
      <c r="ILI26" s="37"/>
      <c r="ILJ26" s="37"/>
      <c r="ILK26" s="37"/>
      <c r="ILL26" s="37"/>
      <c r="ILM26" s="37"/>
      <c r="ILN26" s="37"/>
      <c r="ILO26" s="37"/>
      <c r="ILP26" s="37"/>
      <c r="ILQ26" s="37"/>
      <c r="ILR26" s="37"/>
      <c r="ILS26" s="37"/>
      <c r="ILT26" s="37"/>
      <c r="ILU26" s="37"/>
      <c r="ILV26" s="37"/>
      <c r="ILW26" s="37"/>
      <c r="ILX26" s="37"/>
      <c r="ILY26" s="37"/>
      <c r="ILZ26" s="37"/>
      <c r="IMA26" s="37"/>
      <c r="IMB26" s="37"/>
      <c r="IMC26" s="37"/>
      <c r="IMD26" s="37"/>
      <c r="IME26" s="37"/>
      <c r="IMF26" s="37"/>
      <c r="IMG26" s="37"/>
      <c r="IMH26" s="37"/>
      <c r="IMI26" s="37"/>
      <c r="IMJ26" s="37"/>
      <c r="IMK26" s="37"/>
      <c r="IML26" s="37"/>
      <c r="IMM26" s="37"/>
      <c r="IMN26" s="37"/>
      <c r="IMO26" s="37"/>
      <c r="IMP26" s="37"/>
      <c r="IMQ26" s="37"/>
      <c r="IMR26" s="37"/>
      <c r="IMS26" s="37"/>
      <c r="IMT26" s="37"/>
      <c r="IMU26" s="37"/>
      <c r="IMV26" s="37"/>
      <c r="IMW26" s="37"/>
      <c r="IMX26" s="37"/>
      <c r="IMY26" s="37"/>
      <c r="IMZ26" s="37"/>
      <c r="INA26" s="37"/>
      <c r="INB26" s="37"/>
      <c r="INC26" s="37"/>
      <c r="IND26" s="37"/>
      <c r="INE26" s="37"/>
      <c r="INF26" s="37"/>
      <c r="ING26" s="37"/>
      <c r="INH26" s="37"/>
      <c r="INI26" s="37"/>
      <c r="INJ26" s="37"/>
      <c r="INK26" s="37"/>
      <c r="INL26" s="37"/>
      <c r="INM26" s="37"/>
      <c r="INN26" s="37"/>
      <c r="INO26" s="37"/>
      <c r="INP26" s="37"/>
      <c r="INQ26" s="37"/>
      <c r="INR26" s="37"/>
      <c r="INS26" s="37"/>
      <c r="INT26" s="37"/>
      <c r="INU26" s="37"/>
      <c r="INV26" s="37"/>
      <c r="INW26" s="37"/>
      <c r="INX26" s="37"/>
      <c r="INY26" s="37"/>
      <c r="INZ26" s="37"/>
      <c r="IOA26" s="37"/>
      <c r="IOB26" s="37"/>
      <c r="IOC26" s="37"/>
      <c r="IOD26" s="37"/>
      <c r="IOE26" s="37"/>
      <c r="IOF26" s="37"/>
      <c r="IOG26" s="37"/>
      <c r="IOH26" s="37"/>
      <c r="IOI26" s="37"/>
      <c r="IOJ26" s="37"/>
      <c r="IOK26" s="37"/>
      <c r="IOL26" s="37"/>
      <c r="IOM26" s="37"/>
      <c r="ION26" s="37"/>
      <c r="IOO26" s="37"/>
      <c r="IOP26" s="37"/>
      <c r="IOQ26" s="37"/>
      <c r="IOR26" s="37"/>
      <c r="IOS26" s="37"/>
      <c r="IOT26" s="37"/>
      <c r="IOU26" s="37"/>
      <c r="IOV26" s="37"/>
      <c r="IOW26" s="37"/>
      <c r="IOX26" s="37"/>
      <c r="IOY26" s="37"/>
      <c r="IOZ26" s="37"/>
      <c r="IPA26" s="37"/>
      <c r="IPB26" s="37"/>
      <c r="IPC26" s="37"/>
      <c r="IPD26" s="37"/>
      <c r="IPE26" s="37"/>
      <c r="IPF26" s="37"/>
      <c r="IPG26" s="37"/>
      <c r="IPH26" s="37"/>
      <c r="IPI26" s="37"/>
      <c r="IPJ26" s="37"/>
      <c r="IPK26" s="37"/>
      <c r="IPL26" s="37"/>
      <c r="IPM26" s="37"/>
      <c r="IPN26" s="37"/>
      <c r="IPO26" s="37"/>
      <c r="IPP26" s="37"/>
      <c r="IPQ26" s="37"/>
      <c r="IPR26" s="37"/>
      <c r="IPS26" s="37"/>
      <c r="IPT26" s="37"/>
      <c r="IPU26" s="37"/>
      <c r="IPV26" s="37"/>
      <c r="IPW26" s="37"/>
      <c r="IPX26" s="37"/>
      <c r="IPY26" s="37"/>
      <c r="IPZ26" s="37"/>
      <c r="IQA26" s="37"/>
      <c r="IQB26" s="37"/>
      <c r="IQC26" s="37"/>
      <c r="IQD26" s="37"/>
      <c r="IQE26" s="37"/>
      <c r="IQF26" s="37"/>
      <c r="IQG26" s="37"/>
      <c r="IQH26" s="37"/>
      <c r="IQI26" s="37"/>
      <c r="IQJ26" s="37"/>
      <c r="IQK26" s="37"/>
      <c r="IQL26" s="37"/>
      <c r="IQM26" s="37"/>
      <c r="IQN26" s="37"/>
      <c r="IQO26" s="37"/>
      <c r="IQP26" s="37"/>
      <c r="IQQ26" s="37"/>
      <c r="IQR26" s="37"/>
      <c r="IQS26" s="37"/>
      <c r="IQT26" s="37"/>
      <c r="IQU26" s="37"/>
      <c r="IQV26" s="37"/>
      <c r="IQW26" s="37"/>
      <c r="IQX26" s="37"/>
      <c r="IQY26" s="37"/>
      <c r="IQZ26" s="37"/>
      <c r="IRA26" s="37"/>
      <c r="IRB26" s="37"/>
      <c r="IRC26" s="37"/>
      <c r="IRD26" s="37"/>
      <c r="IRE26" s="37"/>
      <c r="IRF26" s="37"/>
      <c r="IRG26" s="37"/>
      <c r="IRH26" s="37"/>
      <c r="IRI26" s="37"/>
      <c r="IRJ26" s="37"/>
      <c r="IRK26" s="37"/>
      <c r="IRL26" s="37"/>
      <c r="IRM26" s="37"/>
      <c r="IRN26" s="37"/>
      <c r="IRO26" s="37"/>
      <c r="IRP26" s="37"/>
      <c r="IRQ26" s="37"/>
      <c r="IRR26" s="37"/>
      <c r="IRS26" s="37"/>
      <c r="IRT26" s="37"/>
      <c r="IRU26" s="37"/>
      <c r="IRV26" s="37"/>
      <c r="IRW26" s="37"/>
      <c r="IRX26" s="37"/>
      <c r="IRY26" s="37"/>
      <c r="IRZ26" s="37"/>
      <c r="ISA26" s="37"/>
      <c r="ISB26" s="37"/>
      <c r="ISC26" s="37"/>
      <c r="ISD26" s="37"/>
      <c r="ISE26" s="37"/>
      <c r="ISF26" s="37"/>
      <c r="ISG26" s="37"/>
      <c r="ISH26" s="37"/>
      <c r="ISI26" s="37"/>
      <c r="ISJ26" s="37"/>
      <c r="ISK26" s="37"/>
      <c r="ISL26" s="37"/>
      <c r="ISM26" s="37"/>
      <c r="ISN26" s="37"/>
      <c r="ISO26" s="37"/>
      <c r="ISP26" s="37"/>
      <c r="ISQ26" s="37"/>
      <c r="ISR26" s="37"/>
      <c r="ISS26" s="37"/>
      <c r="IST26" s="37"/>
      <c r="ISU26" s="37"/>
      <c r="ISV26" s="37"/>
      <c r="ISW26" s="37"/>
      <c r="ISX26" s="37"/>
      <c r="ISY26" s="37"/>
      <c r="ISZ26" s="37"/>
      <c r="ITA26" s="37"/>
      <c r="ITB26" s="37"/>
      <c r="ITC26" s="37"/>
      <c r="ITD26" s="37"/>
      <c r="ITE26" s="37"/>
      <c r="ITF26" s="37"/>
      <c r="ITG26" s="37"/>
      <c r="ITH26" s="37"/>
      <c r="ITI26" s="37"/>
      <c r="ITJ26" s="37"/>
      <c r="ITK26" s="37"/>
      <c r="ITL26" s="37"/>
      <c r="ITM26" s="37"/>
      <c r="ITN26" s="37"/>
      <c r="ITO26" s="37"/>
      <c r="ITP26" s="37"/>
      <c r="ITQ26" s="37"/>
      <c r="ITR26" s="37"/>
      <c r="ITS26" s="37"/>
      <c r="ITT26" s="37"/>
      <c r="ITU26" s="37"/>
      <c r="ITV26" s="37"/>
      <c r="ITW26" s="37"/>
      <c r="ITX26" s="37"/>
      <c r="ITY26" s="37"/>
      <c r="ITZ26" s="37"/>
      <c r="IUA26" s="37"/>
      <c r="IUB26" s="37"/>
      <c r="IUC26" s="37"/>
      <c r="IUD26" s="37"/>
      <c r="IUE26" s="37"/>
      <c r="IUF26" s="37"/>
      <c r="IUG26" s="37"/>
      <c r="IUH26" s="37"/>
      <c r="IUI26" s="37"/>
      <c r="IUJ26" s="37"/>
      <c r="IUK26" s="37"/>
      <c r="IUL26" s="37"/>
      <c r="IUM26" s="37"/>
      <c r="IUN26" s="37"/>
      <c r="IUO26" s="37"/>
      <c r="IUP26" s="37"/>
      <c r="IUQ26" s="37"/>
      <c r="IUR26" s="37"/>
      <c r="IUS26" s="37"/>
      <c r="IUT26" s="37"/>
      <c r="IUU26" s="37"/>
      <c r="IUV26" s="37"/>
      <c r="IUW26" s="37"/>
      <c r="IUX26" s="37"/>
      <c r="IUY26" s="37"/>
      <c r="IUZ26" s="37"/>
      <c r="IVA26" s="37"/>
      <c r="IVB26" s="37"/>
      <c r="IVC26" s="37"/>
      <c r="IVD26" s="37"/>
      <c r="IVE26" s="37"/>
      <c r="IVF26" s="37"/>
      <c r="IVG26" s="37"/>
      <c r="IVH26" s="37"/>
      <c r="IVI26" s="37"/>
      <c r="IVJ26" s="37"/>
      <c r="IVK26" s="37"/>
      <c r="IVL26" s="37"/>
      <c r="IVM26" s="37"/>
      <c r="IVN26" s="37"/>
      <c r="IVO26" s="37"/>
      <c r="IVP26" s="37"/>
      <c r="IVQ26" s="37"/>
      <c r="IVR26" s="37"/>
      <c r="IVS26" s="37"/>
      <c r="IVT26" s="37"/>
      <c r="IVU26" s="37"/>
      <c r="IVV26" s="37"/>
      <c r="IVW26" s="37"/>
      <c r="IVX26" s="37"/>
      <c r="IVY26" s="37"/>
      <c r="IVZ26" s="37"/>
      <c r="IWA26" s="37"/>
      <c r="IWB26" s="37"/>
      <c r="IWC26" s="37"/>
      <c r="IWD26" s="37"/>
      <c r="IWE26" s="37"/>
      <c r="IWF26" s="37"/>
      <c r="IWG26" s="37"/>
      <c r="IWH26" s="37"/>
      <c r="IWI26" s="37"/>
      <c r="IWJ26" s="37"/>
      <c r="IWK26" s="37"/>
      <c r="IWL26" s="37"/>
      <c r="IWM26" s="37"/>
      <c r="IWN26" s="37"/>
      <c r="IWO26" s="37"/>
      <c r="IWP26" s="37"/>
      <c r="IWQ26" s="37"/>
      <c r="IWR26" s="37"/>
      <c r="IWS26" s="37"/>
      <c r="IWT26" s="37"/>
      <c r="IWU26" s="37"/>
      <c r="IWV26" s="37"/>
      <c r="IWW26" s="37"/>
      <c r="IWX26" s="37"/>
      <c r="IWY26" s="37"/>
      <c r="IWZ26" s="37"/>
      <c r="IXA26" s="37"/>
      <c r="IXB26" s="37"/>
      <c r="IXC26" s="37"/>
      <c r="IXD26" s="37"/>
      <c r="IXE26" s="37"/>
      <c r="IXF26" s="37"/>
      <c r="IXG26" s="37"/>
      <c r="IXH26" s="37"/>
      <c r="IXI26" s="37"/>
      <c r="IXJ26" s="37"/>
      <c r="IXK26" s="37"/>
      <c r="IXL26" s="37"/>
      <c r="IXM26" s="37"/>
      <c r="IXN26" s="37"/>
      <c r="IXO26" s="37"/>
      <c r="IXP26" s="37"/>
      <c r="IXQ26" s="37"/>
      <c r="IXR26" s="37"/>
      <c r="IXS26" s="37"/>
      <c r="IXT26" s="37"/>
      <c r="IXU26" s="37"/>
      <c r="IXV26" s="37"/>
      <c r="IXW26" s="37"/>
      <c r="IXX26" s="37"/>
      <c r="IXY26" s="37"/>
      <c r="IXZ26" s="37"/>
      <c r="IYA26" s="37"/>
      <c r="IYB26" s="37"/>
      <c r="IYC26" s="37"/>
      <c r="IYD26" s="37"/>
      <c r="IYE26" s="37"/>
      <c r="IYF26" s="37"/>
      <c r="IYG26" s="37"/>
      <c r="IYH26" s="37"/>
      <c r="IYI26" s="37"/>
      <c r="IYJ26" s="37"/>
      <c r="IYK26" s="37"/>
      <c r="IYL26" s="37"/>
      <c r="IYM26" s="37"/>
      <c r="IYN26" s="37"/>
      <c r="IYO26" s="37"/>
      <c r="IYP26" s="37"/>
      <c r="IYQ26" s="37"/>
      <c r="IYR26" s="37"/>
      <c r="IYS26" s="37"/>
      <c r="IYT26" s="37"/>
      <c r="IYU26" s="37"/>
      <c r="IYV26" s="37"/>
      <c r="IYW26" s="37"/>
      <c r="IYX26" s="37"/>
      <c r="IYY26" s="37"/>
      <c r="IYZ26" s="37"/>
      <c r="IZA26" s="37"/>
      <c r="IZB26" s="37"/>
      <c r="IZC26" s="37"/>
      <c r="IZD26" s="37"/>
      <c r="IZE26" s="37"/>
      <c r="IZF26" s="37"/>
      <c r="IZG26" s="37"/>
      <c r="IZH26" s="37"/>
      <c r="IZI26" s="37"/>
      <c r="IZJ26" s="37"/>
      <c r="IZK26" s="37"/>
      <c r="IZL26" s="37"/>
      <c r="IZM26" s="37"/>
      <c r="IZN26" s="37"/>
      <c r="IZO26" s="37"/>
      <c r="IZP26" s="37"/>
      <c r="IZQ26" s="37"/>
      <c r="IZR26" s="37"/>
      <c r="IZS26" s="37"/>
      <c r="IZT26" s="37"/>
      <c r="IZU26" s="37"/>
      <c r="IZV26" s="37"/>
      <c r="IZW26" s="37"/>
      <c r="IZX26" s="37"/>
      <c r="IZY26" s="37"/>
      <c r="IZZ26" s="37"/>
      <c r="JAA26" s="37"/>
      <c r="JAB26" s="37"/>
      <c r="JAC26" s="37"/>
      <c r="JAD26" s="37"/>
      <c r="JAE26" s="37"/>
      <c r="JAF26" s="37"/>
      <c r="JAG26" s="37"/>
      <c r="JAH26" s="37"/>
      <c r="JAI26" s="37"/>
      <c r="JAJ26" s="37"/>
      <c r="JAK26" s="37"/>
      <c r="JAL26" s="37"/>
      <c r="JAM26" s="37"/>
      <c r="JAN26" s="37"/>
      <c r="JAO26" s="37"/>
      <c r="JAP26" s="37"/>
      <c r="JAQ26" s="37"/>
      <c r="JAR26" s="37"/>
      <c r="JAS26" s="37"/>
      <c r="JAT26" s="37"/>
      <c r="JAU26" s="37"/>
      <c r="JAV26" s="37"/>
      <c r="JAW26" s="37"/>
      <c r="JAX26" s="37"/>
      <c r="JAY26" s="37"/>
      <c r="JAZ26" s="37"/>
      <c r="JBA26" s="37"/>
      <c r="JBB26" s="37"/>
      <c r="JBC26" s="37"/>
      <c r="JBD26" s="37"/>
      <c r="JBE26" s="37"/>
      <c r="JBF26" s="37"/>
      <c r="JBG26" s="37"/>
      <c r="JBH26" s="37"/>
      <c r="JBI26" s="37"/>
      <c r="JBJ26" s="37"/>
      <c r="JBK26" s="37"/>
      <c r="JBL26" s="37"/>
      <c r="JBM26" s="37"/>
      <c r="JBN26" s="37"/>
      <c r="JBO26" s="37"/>
      <c r="JBP26" s="37"/>
      <c r="JBQ26" s="37"/>
      <c r="JBR26" s="37"/>
      <c r="JBS26" s="37"/>
      <c r="JBT26" s="37"/>
      <c r="JBU26" s="37"/>
      <c r="JBV26" s="37"/>
      <c r="JBW26" s="37"/>
      <c r="JBX26" s="37"/>
      <c r="JBY26" s="37"/>
      <c r="JBZ26" s="37"/>
      <c r="JCA26" s="37"/>
      <c r="JCB26" s="37"/>
      <c r="JCC26" s="37"/>
      <c r="JCD26" s="37"/>
      <c r="JCE26" s="37"/>
      <c r="JCF26" s="37"/>
      <c r="JCG26" s="37"/>
      <c r="JCH26" s="37"/>
      <c r="JCI26" s="37"/>
      <c r="JCJ26" s="37"/>
      <c r="JCK26" s="37"/>
      <c r="JCL26" s="37"/>
      <c r="JCM26" s="37"/>
      <c r="JCN26" s="37"/>
      <c r="JCO26" s="37"/>
      <c r="JCP26" s="37"/>
      <c r="JCQ26" s="37"/>
      <c r="JCR26" s="37"/>
      <c r="JCS26" s="37"/>
      <c r="JCT26" s="37"/>
      <c r="JCU26" s="37"/>
      <c r="JCV26" s="37"/>
      <c r="JCW26" s="37"/>
      <c r="JCX26" s="37"/>
      <c r="JCY26" s="37"/>
      <c r="JCZ26" s="37"/>
      <c r="JDA26" s="37"/>
      <c r="JDB26" s="37"/>
      <c r="JDC26" s="37"/>
      <c r="JDD26" s="37"/>
      <c r="JDE26" s="37"/>
      <c r="JDF26" s="37"/>
      <c r="JDG26" s="37"/>
      <c r="JDH26" s="37"/>
      <c r="JDI26" s="37"/>
      <c r="JDJ26" s="37"/>
      <c r="JDK26" s="37"/>
      <c r="JDL26" s="37"/>
      <c r="JDM26" s="37"/>
      <c r="JDN26" s="37"/>
      <c r="JDO26" s="37"/>
      <c r="JDP26" s="37"/>
      <c r="JDQ26" s="37"/>
      <c r="JDR26" s="37"/>
      <c r="JDS26" s="37"/>
      <c r="JDT26" s="37"/>
      <c r="JDU26" s="37"/>
      <c r="JDV26" s="37"/>
      <c r="JDW26" s="37"/>
      <c r="JDX26" s="37"/>
      <c r="JDY26" s="37"/>
      <c r="JDZ26" s="37"/>
      <c r="JEA26" s="37"/>
      <c r="JEB26" s="37"/>
      <c r="JEC26" s="37"/>
      <c r="JED26" s="37"/>
      <c r="JEE26" s="37"/>
      <c r="JEF26" s="37"/>
      <c r="JEG26" s="37"/>
      <c r="JEH26" s="37"/>
      <c r="JEI26" s="37"/>
      <c r="JEJ26" s="37"/>
      <c r="JEK26" s="37"/>
      <c r="JEL26" s="37"/>
      <c r="JEM26" s="37"/>
      <c r="JEN26" s="37"/>
      <c r="JEO26" s="37"/>
      <c r="JEP26" s="37"/>
      <c r="JEQ26" s="37"/>
      <c r="JER26" s="37"/>
      <c r="JES26" s="37"/>
      <c r="JET26" s="37"/>
      <c r="JEU26" s="37"/>
      <c r="JEV26" s="37"/>
      <c r="JEW26" s="37"/>
      <c r="JEX26" s="37"/>
      <c r="JEY26" s="37"/>
      <c r="JEZ26" s="37"/>
      <c r="JFA26" s="37"/>
      <c r="JFB26" s="37"/>
      <c r="JFC26" s="37"/>
      <c r="JFD26" s="37"/>
      <c r="JFE26" s="37"/>
      <c r="JFF26" s="37"/>
      <c r="JFG26" s="37"/>
      <c r="JFH26" s="37"/>
      <c r="JFI26" s="37"/>
      <c r="JFJ26" s="37"/>
      <c r="JFK26" s="37"/>
      <c r="JFL26" s="37"/>
      <c r="JFM26" s="37"/>
      <c r="JFN26" s="37"/>
      <c r="JFO26" s="37"/>
      <c r="JFP26" s="37"/>
      <c r="JFQ26" s="37"/>
      <c r="JFR26" s="37"/>
      <c r="JFS26" s="37"/>
      <c r="JFT26" s="37"/>
      <c r="JFU26" s="37"/>
      <c r="JFV26" s="37"/>
      <c r="JFW26" s="37"/>
      <c r="JFX26" s="37"/>
      <c r="JFY26" s="37"/>
      <c r="JFZ26" s="37"/>
      <c r="JGA26" s="37"/>
      <c r="JGB26" s="37"/>
      <c r="JGC26" s="37"/>
      <c r="JGD26" s="37"/>
      <c r="JGE26" s="37"/>
      <c r="JGF26" s="37"/>
      <c r="JGG26" s="37"/>
      <c r="JGH26" s="37"/>
      <c r="JGI26" s="37"/>
      <c r="JGJ26" s="37"/>
      <c r="JGK26" s="37"/>
      <c r="JGL26" s="37"/>
      <c r="JGM26" s="37"/>
      <c r="JGN26" s="37"/>
      <c r="JGO26" s="37"/>
      <c r="JGP26" s="37"/>
      <c r="JGQ26" s="37"/>
      <c r="JGR26" s="37"/>
      <c r="JGS26" s="37"/>
      <c r="JGT26" s="37"/>
      <c r="JGU26" s="37"/>
      <c r="JGV26" s="37"/>
      <c r="JGW26" s="37"/>
      <c r="JGX26" s="37"/>
      <c r="JGY26" s="37"/>
      <c r="JGZ26" s="37"/>
      <c r="JHA26" s="37"/>
      <c r="JHB26" s="37"/>
      <c r="JHC26" s="37"/>
      <c r="JHD26" s="37"/>
      <c r="JHE26" s="37"/>
      <c r="JHF26" s="37"/>
      <c r="JHG26" s="37"/>
      <c r="JHH26" s="37"/>
      <c r="JHI26" s="37"/>
      <c r="JHJ26" s="37"/>
      <c r="JHK26" s="37"/>
      <c r="JHL26" s="37"/>
      <c r="JHM26" s="37"/>
      <c r="JHN26" s="37"/>
      <c r="JHO26" s="37"/>
      <c r="JHP26" s="37"/>
      <c r="JHQ26" s="37"/>
      <c r="JHR26" s="37"/>
      <c r="JHS26" s="37"/>
      <c r="JHT26" s="37"/>
      <c r="JHU26" s="37"/>
      <c r="JHV26" s="37"/>
      <c r="JHW26" s="37"/>
      <c r="JHX26" s="37"/>
      <c r="JHY26" s="37"/>
      <c r="JHZ26" s="37"/>
      <c r="JIA26" s="37"/>
      <c r="JIB26" s="37"/>
      <c r="JIC26" s="37"/>
      <c r="JID26" s="37"/>
      <c r="JIE26" s="37"/>
      <c r="JIF26" s="37"/>
      <c r="JIG26" s="37"/>
      <c r="JIH26" s="37"/>
      <c r="JII26" s="37"/>
      <c r="JIJ26" s="37"/>
      <c r="JIK26" s="37"/>
      <c r="JIL26" s="37"/>
      <c r="JIM26" s="37"/>
      <c r="JIN26" s="37"/>
      <c r="JIO26" s="37"/>
      <c r="JIP26" s="37"/>
      <c r="JIQ26" s="37"/>
      <c r="JIR26" s="37"/>
      <c r="JIS26" s="37"/>
      <c r="JIT26" s="37"/>
      <c r="JIU26" s="37"/>
      <c r="JIV26" s="37"/>
      <c r="JIW26" s="37"/>
      <c r="JIX26" s="37"/>
      <c r="JIY26" s="37"/>
      <c r="JIZ26" s="37"/>
      <c r="JJA26" s="37"/>
      <c r="JJB26" s="37"/>
      <c r="JJC26" s="37"/>
      <c r="JJD26" s="37"/>
      <c r="JJE26" s="37"/>
      <c r="JJF26" s="37"/>
      <c r="JJG26" s="37"/>
      <c r="JJH26" s="37"/>
      <c r="JJI26" s="37"/>
      <c r="JJJ26" s="37"/>
      <c r="JJK26" s="37"/>
      <c r="JJL26" s="37"/>
      <c r="JJM26" s="37"/>
      <c r="JJN26" s="37"/>
      <c r="JJO26" s="37"/>
      <c r="JJP26" s="37"/>
      <c r="JJQ26" s="37"/>
      <c r="JJR26" s="37"/>
      <c r="JJS26" s="37"/>
      <c r="JJT26" s="37"/>
      <c r="JJU26" s="37"/>
      <c r="JJV26" s="37"/>
      <c r="JJW26" s="37"/>
      <c r="JJX26" s="37"/>
      <c r="JJY26" s="37"/>
      <c r="JJZ26" s="37"/>
      <c r="JKA26" s="37"/>
      <c r="JKB26" s="37"/>
      <c r="JKC26" s="37"/>
      <c r="JKD26" s="37"/>
      <c r="JKE26" s="37"/>
      <c r="JKF26" s="37"/>
      <c r="JKG26" s="37"/>
      <c r="JKH26" s="37"/>
      <c r="JKI26" s="37"/>
      <c r="JKJ26" s="37"/>
      <c r="JKK26" s="37"/>
      <c r="JKL26" s="37"/>
      <c r="JKM26" s="37"/>
      <c r="JKN26" s="37"/>
      <c r="JKO26" s="37"/>
      <c r="JKP26" s="37"/>
      <c r="JKQ26" s="37"/>
      <c r="JKR26" s="37"/>
      <c r="JKS26" s="37"/>
      <c r="JKT26" s="37"/>
      <c r="JKU26" s="37"/>
      <c r="JKV26" s="37"/>
      <c r="JKW26" s="37"/>
      <c r="JKX26" s="37"/>
      <c r="JKY26" s="37"/>
      <c r="JKZ26" s="37"/>
      <c r="JLA26" s="37"/>
      <c r="JLB26" s="37"/>
      <c r="JLC26" s="37"/>
      <c r="JLD26" s="37"/>
      <c r="JLE26" s="37"/>
      <c r="JLF26" s="37"/>
      <c r="JLG26" s="37"/>
      <c r="JLH26" s="37"/>
      <c r="JLI26" s="37"/>
      <c r="JLJ26" s="37"/>
      <c r="JLK26" s="37"/>
      <c r="JLL26" s="37"/>
      <c r="JLM26" s="37"/>
      <c r="JLN26" s="37"/>
      <c r="JLO26" s="37"/>
      <c r="JLP26" s="37"/>
      <c r="JLQ26" s="37"/>
      <c r="JLR26" s="37"/>
      <c r="JLS26" s="37"/>
      <c r="JLT26" s="37"/>
      <c r="JLU26" s="37"/>
      <c r="JLV26" s="37"/>
      <c r="JLW26" s="37"/>
      <c r="JLX26" s="37"/>
      <c r="JLY26" s="37"/>
      <c r="JLZ26" s="37"/>
      <c r="JMA26" s="37"/>
      <c r="JMB26" s="37"/>
      <c r="JMC26" s="37"/>
      <c r="JMD26" s="37"/>
      <c r="JME26" s="37"/>
      <c r="JMF26" s="37"/>
      <c r="JMG26" s="37"/>
      <c r="JMH26" s="37"/>
      <c r="JMI26" s="37"/>
      <c r="JMJ26" s="37"/>
      <c r="JMK26" s="37"/>
      <c r="JML26" s="37"/>
      <c r="JMM26" s="37"/>
      <c r="JMN26" s="37"/>
      <c r="JMO26" s="37"/>
      <c r="JMP26" s="37"/>
      <c r="JMQ26" s="37"/>
      <c r="JMR26" s="37"/>
      <c r="JMS26" s="37"/>
      <c r="JMT26" s="37"/>
      <c r="JMU26" s="37"/>
      <c r="JMV26" s="37"/>
      <c r="JMW26" s="37"/>
      <c r="JMX26" s="37"/>
      <c r="JMY26" s="37"/>
      <c r="JMZ26" s="37"/>
      <c r="JNA26" s="37"/>
      <c r="JNB26" s="37"/>
      <c r="JNC26" s="37"/>
      <c r="JND26" s="37"/>
      <c r="JNE26" s="37"/>
      <c r="JNF26" s="37"/>
      <c r="JNG26" s="37"/>
      <c r="JNH26" s="37"/>
      <c r="JNI26" s="37"/>
      <c r="JNJ26" s="37"/>
      <c r="JNK26" s="37"/>
      <c r="JNL26" s="37"/>
      <c r="JNM26" s="37"/>
      <c r="JNN26" s="37"/>
      <c r="JNO26" s="37"/>
      <c r="JNP26" s="37"/>
      <c r="JNQ26" s="37"/>
      <c r="JNR26" s="37"/>
      <c r="JNS26" s="37"/>
      <c r="JNT26" s="37"/>
      <c r="JNU26" s="37"/>
      <c r="JNV26" s="37"/>
      <c r="JNW26" s="37"/>
      <c r="JNX26" s="37"/>
      <c r="JNY26" s="37"/>
      <c r="JNZ26" s="37"/>
      <c r="JOA26" s="37"/>
      <c r="JOB26" s="37"/>
      <c r="JOC26" s="37"/>
      <c r="JOD26" s="37"/>
      <c r="JOE26" s="37"/>
      <c r="JOF26" s="37"/>
      <c r="JOG26" s="37"/>
      <c r="JOH26" s="37"/>
      <c r="JOI26" s="37"/>
      <c r="JOJ26" s="37"/>
      <c r="JOK26" s="37"/>
      <c r="JOL26" s="37"/>
      <c r="JOM26" s="37"/>
      <c r="JON26" s="37"/>
      <c r="JOO26" s="37"/>
      <c r="JOP26" s="37"/>
      <c r="JOQ26" s="37"/>
      <c r="JOR26" s="37"/>
      <c r="JOS26" s="37"/>
      <c r="JOT26" s="37"/>
      <c r="JOU26" s="37"/>
      <c r="JOV26" s="37"/>
      <c r="JOW26" s="37"/>
      <c r="JOX26" s="37"/>
      <c r="JOY26" s="37"/>
      <c r="JOZ26" s="37"/>
      <c r="JPA26" s="37"/>
      <c r="JPB26" s="37"/>
      <c r="JPC26" s="37"/>
      <c r="JPD26" s="37"/>
      <c r="JPE26" s="37"/>
      <c r="JPF26" s="37"/>
      <c r="JPG26" s="37"/>
      <c r="JPH26" s="37"/>
      <c r="JPI26" s="37"/>
      <c r="JPJ26" s="37"/>
      <c r="JPK26" s="37"/>
      <c r="JPL26" s="37"/>
      <c r="JPM26" s="37"/>
      <c r="JPN26" s="37"/>
      <c r="JPO26" s="37"/>
      <c r="JPP26" s="37"/>
      <c r="JPQ26" s="37"/>
      <c r="JPR26" s="37"/>
      <c r="JPS26" s="37"/>
      <c r="JPT26" s="37"/>
      <c r="JPU26" s="37"/>
      <c r="JPV26" s="37"/>
      <c r="JPW26" s="37"/>
      <c r="JPX26" s="37"/>
      <c r="JPY26" s="37"/>
      <c r="JPZ26" s="37"/>
      <c r="JQA26" s="37"/>
      <c r="JQB26" s="37"/>
      <c r="JQC26" s="37"/>
      <c r="JQD26" s="37"/>
      <c r="JQE26" s="37"/>
      <c r="JQF26" s="37"/>
      <c r="JQG26" s="37"/>
      <c r="JQH26" s="37"/>
      <c r="JQI26" s="37"/>
      <c r="JQJ26" s="37"/>
      <c r="JQK26" s="37"/>
      <c r="JQL26" s="37"/>
      <c r="JQM26" s="37"/>
      <c r="JQN26" s="37"/>
      <c r="JQO26" s="37"/>
      <c r="JQP26" s="37"/>
      <c r="JQQ26" s="37"/>
      <c r="JQR26" s="37"/>
      <c r="JQS26" s="37"/>
      <c r="JQT26" s="37"/>
      <c r="JQU26" s="37"/>
      <c r="JQV26" s="37"/>
      <c r="JQW26" s="37"/>
      <c r="JQX26" s="37"/>
      <c r="JQY26" s="37"/>
      <c r="JQZ26" s="37"/>
      <c r="JRA26" s="37"/>
      <c r="JRB26" s="37"/>
      <c r="JRC26" s="37"/>
      <c r="JRD26" s="37"/>
      <c r="JRE26" s="37"/>
      <c r="JRF26" s="37"/>
      <c r="JRG26" s="37"/>
      <c r="JRH26" s="37"/>
      <c r="JRI26" s="37"/>
      <c r="JRJ26" s="37"/>
      <c r="JRK26" s="37"/>
      <c r="JRL26" s="37"/>
      <c r="JRM26" s="37"/>
      <c r="JRN26" s="37"/>
      <c r="JRO26" s="37"/>
      <c r="JRP26" s="37"/>
      <c r="JRQ26" s="37"/>
      <c r="JRR26" s="37"/>
      <c r="JRS26" s="37"/>
      <c r="JRT26" s="37"/>
      <c r="JRU26" s="37"/>
      <c r="JRV26" s="37"/>
      <c r="JRW26" s="37"/>
      <c r="JRX26" s="37"/>
      <c r="JRY26" s="37"/>
      <c r="JRZ26" s="37"/>
      <c r="JSA26" s="37"/>
      <c r="JSB26" s="37"/>
      <c r="JSC26" s="37"/>
      <c r="JSD26" s="37"/>
      <c r="JSE26" s="37"/>
      <c r="JSF26" s="37"/>
      <c r="JSG26" s="37"/>
      <c r="JSH26" s="37"/>
      <c r="JSI26" s="37"/>
      <c r="JSJ26" s="37"/>
      <c r="JSK26" s="37"/>
      <c r="JSL26" s="37"/>
      <c r="JSM26" s="37"/>
      <c r="JSN26" s="37"/>
      <c r="JSO26" s="37"/>
      <c r="JSP26" s="37"/>
      <c r="JSQ26" s="37"/>
      <c r="JSR26" s="37"/>
      <c r="JSS26" s="37"/>
      <c r="JST26" s="37"/>
      <c r="JSU26" s="37"/>
      <c r="JSV26" s="37"/>
      <c r="JSW26" s="37"/>
      <c r="JSX26" s="37"/>
      <c r="JSY26" s="37"/>
      <c r="JSZ26" s="37"/>
      <c r="JTA26" s="37"/>
      <c r="JTB26" s="37"/>
      <c r="JTC26" s="37"/>
      <c r="JTD26" s="37"/>
      <c r="JTE26" s="37"/>
      <c r="JTF26" s="37"/>
      <c r="JTG26" s="37"/>
      <c r="JTH26" s="37"/>
      <c r="JTI26" s="37"/>
      <c r="JTJ26" s="37"/>
      <c r="JTK26" s="37"/>
      <c r="JTL26" s="37"/>
      <c r="JTM26" s="37"/>
      <c r="JTN26" s="37"/>
      <c r="JTO26" s="37"/>
      <c r="JTP26" s="37"/>
      <c r="JTQ26" s="37"/>
      <c r="JTR26" s="37"/>
      <c r="JTS26" s="37"/>
      <c r="JTT26" s="37"/>
      <c r="JTU26" s="37"/>
      <c r="JTV26" s="37"/>
      <c r="JTW26" s="37"/>
      <c r="JTX26" s="37"/>
      <c r="JTY26" s="37"/>
      <c r="JTZ26" s="37"/>
      <c r="JUA26" s="37"/>
      <c r="JUB26" s="37"/>
      <c r="JUC26" s="37"/>
      <c r="JUD26" s="37"/>
      <c r="JUE26" s="37"/>
      <c r="JUF26" s="37"/>
      <c r="JUG26" s="37"/>
      <c r="JUH26" s="37"/>
      <c r="JUI26" s="37"/>
      <c r="JUJ26" s="37"/>
      <c r="JUK26" s="37"/>
      <c r="JUL26" s="37"/>
      <c r="JUM26" s="37"/>
      <c r="JUN26" s="37"/>
      <c r="JUO26" s="37"/>
      <c r="JUP26" s="37"/>
      <c r="JUQ26" s="37"/>
      <c r="JUR26" s="37"/>
      <c r="JUS26" s="37"/>
      <c r="JUT26" s="37"/>
      <c r="JUU26" s="37"/>
      <c r="JUV26" s="37"/>
      <c r="JUW26" s="37"/>
      <c r="JUX26" s="37"/>
      <c r="JUY26" s="37"/>
      <c r="JUZ26" s="37"/>
      <c r="JVA26" s="37"/>
      <c r="JVB26" s="37"/>
      <c r="JVC26" s="37"/>
      <c r="JVD26" s="37"/>
      <c r="JVE26" s="37"/>
      <c r="JVF26" s="37"/>
      <c r="JVG26" s="37"/>
      <c r="JVH26" s="37"/>
      <c r="JVI26" s="37"/>
      <c r="JVJ26" s="37"/>
      <c r="JVK26" s="37"/>
      <c r="JVL26" s="37"/>
      <c r="JVM26" s="37"/>
      <c r="JVN26" s="37"/>
      <c r="JVO26" s="37"/>
      <c r="JVP26" s="37"/>
      <c r="JVQ26" s="37"/>
      <c r="JVR26" s="37"/>
      <c r="JVS26" s="37"/>
      <c r="JVT26" s="37"/>
      <c r="JVU26" s="37"/>
      <c r="JVV26" s="37"/>
      <c r="JVW26" s="37"/>
      <c r="JVX26" s="37"/>
      <c r="JVY26" s="37"/>
      <c r="JVZ26" s="37"/>
      <c r="JWA26" s="37"/>
      <c r="JWB26" s="37"/>
      <c r="JWC26" s="37"/>
      <c r="JWD26" s="37"/>
      <c r="JWE26" s="37"/>
      <c r="JWF26" s="37"/>
      <c r="JWG26" s="37"/>
      <c r="JWH26" s="37"/>
      <c r="JWI26" s="37"/>
      <c r="JWJ26" s="37"/>
      <c r="JWK26" s="37"/>
      <c r="JWL26" s="37"/>
      <c r="JWM26" s="37"/>
      <c r="JWN26" s="37"/>
      <c r="JWO26" s="37"/>
      <c r="JWP26" s="37"/>
      <c r="JWQ26" s="37"/>
      <c r="JWR26" s="37"/>
      <c r="JWS26" s="37"/>
      <c r="JWT26" s="37"/>
      <c r="JWU26" s="37"/>
      <c r="JWV26" s="37"/>
      <c r="JWW26" s="37"/>
      <c r="JWX26" s="37"/>
      <c r="JWY26" s="37"/>
      <c r="JWZ26" s="37"/>
      <c r="JXA26" s="37"/>
      <c r="JXB26" s="37"/>
      <c r="JXC26" s="37"/>
      <c r="JXD26" s="37"/>
      <c r="JXE26" s="37"/>
      <c r="JXF26" s="37"/>
      <c r="JXG26" s="37"/>
      <c r="JXH26" s="37"/>
      <c r="JXI26" s="37"/>
      <c r="JXJ26" s="37"/>
      <c r="JXK26" s="37"/>
      <c r="JXL26" s="37"/>
      <c r="JXM26" s="37"/>
      <c r="JXN26" s="37"/>
      <c r="JXO26" s="37"/>
      <c r="JXP26" s="37"/>
      <c r="JXQ26" s="37"/>
      <c r="JXR26" s="37"/>
      <c r="JXS26" s="37"/>
      <c r="JXT26" s="37"/>
      <c r="JXU26" s="37"/>
      <c r="JXV26" s="37"/>
      <c r="JXW26" s="37"/>
      <c r="JXX26" s="37"/>
      <c r="JXY26" s="37"/>
      <c r="JXZ26" s="37"/>
      <c r="JYA26" s="37"/>
      <c r="JYB26" s="37"/>
      <c r="JYC26" s="37"/>
      <c r="JYD26" s="37"/>
      <c r="JYE26" s="37"/>
      <c r="JYF26" s="37"/>
      <c r="JYG26" s="37"/>
      <c r="JYH26" s="37"/>
      <c r="JYI26" s="37"/>
      <c r="JYJ26" s="37"/>
      <c r="JYK26" s="37"/>
      <c r="JYL26" s="37"/>
      <c r="JYM26" s="37"/>
      <c r="JYN26" s="37"/>
      <c r="JYO26" s="37"/>
      <c r="JYP26" s="37"/>
      <c r="JYQ26" s="37"/>
      <c r="JYR26" s="37"/>
      <c r="JYS26" s="37"/>
      <c r="JYT26" s="37"/>
      <c r="JYU26" s="37"/>
      <c r="JYV26" s="37"/>
      <c r="JYW26" s="37"/>
      <c r="JYX26" s="37"/>
      <c r="JYY26" s="37"/>
      <c r="JYZ26" s="37"/>
      <c r="JZA26" s="37"/>
      <c r="JZB26" s="37"/>
      <c r="JZC26" s="37"/>
      <c r="JZD26" s="37"/>
      <c r="JZE26" s="37"/>
      <c r="JZF26" s="37"/>
      <c r="JZG26" s="37"/>
      <c r="JZH26" s="37"/>
      <c r="JZI26" s="37"/>
      <c r="JZJ26" s="37"/>
      <c r="JZK26" s="37"/>
      <c r="JZL26" s="37"/>
      <c r="JZM26" s="37"/>
      <c r="JZN26" s="37"/>
      <c r="JZO26" s="37"/>
      <c r="JZP26" s="37"/>
      <c r="JZQ26" s="37"/>
      <c r="JZR26" s="37"/>
      <c r="JZS26" s="37"/>
      <c r="JZT26" s="37"/>
      <c r="JZU26" s="37"/>
      <c r="JZV26" s="37"/>
      <c r="JZW26" s="37"/>
      <c r="JZX26" s="37"/>
      <c r="JZY26" s="37"/>
      <c r="JZZ26" s="37"/>
      <c r="KAA26" s="37"/>
      <c r="KAB26" s="37"/>
      <c r="KAC26" s="37"/>
      <c r="KAD26" s="37"/>
      <c r="KAE26" s="37"/>
      <c r="KAF26" s="37"/>
      <c r="KAG26" s="37"/>
      <c r="KAH26" s="37"/>
      <c r="KAI26" s="37"/>
      <c r="KAJ26" s="37"/>
      <c r="KAK26" s="37"/>
      <c r="KAL26" s="37"/>
      <c r="KAM26" s="37"/>
      <c r="KAN26" s="37"/>
      <c r="KAO26" s="37"/>
      <c r="KAP26" s="37"/>
      <c r="KAQ26" s="37"/>
      <c r="KAR26" s="37"/>
      <c r="KAS26" s="37"/>
      <c r="KAT26" s="37"/>
      <c r="KAU26" s="37"/>
      <c r="KAV26" s="37"/>
      <c r="KAW26" s="37"/>
      <c r="KAX26" s="37"/>
      <c r="KAY26" s="37"/>
      <c r="KAZ26" s="37"/>
      <c r="KBA26" s="37"/>
      <c r="KBB26" s="37"/>
      <c r="KBC26" s="37"/>
      <c r="KBD26" s="37"/>
      <c r="KBE26" s="37"/>
      <c r="KBF26" s="37"/>
      <c r="KBG26" s="37"/>
      <c r="KBH26" s="37"/>
      <c r="KBI26" s="37"/>
      <c r="KBJ26" s="37"/>
      <c r="KBK26" s="37"/>
      <c r="KBL26" s="37"/>
      <c r="KBM26" s="37"/>
      <c r="KBN26" s="37"/>
      <c r="KBO26" s="37"/>
      <c r="KBP26" s="37"/>
      <c r="KBQ26" s="37"/>
      <c r="KBR26" s="37"/>
      <c r="KBS26" s="37"/>
      <c r="KBT26" s="37"/>
      <c r="KBU26" s="37"/>
      <c r="KBV26" s="37"/>
      <c r="KBW26" s="37"/>
      <c r="KBX26" s="37"/>
      <c r="KBY26" s="37"/>
      <c r="KBZ26" s="37"/>
      <c r="KCA26" s="37"/>
      <c r="KCB26" s="37"/>
      <c r="KCC26" s="37"/>
      <c r="KCD26" s="37"/>
      <c r="KCE26" s="37"/>
      <c r="KCF26" s="37"/>
      <c r="KCG26" s="37"/>
      <c r="KCH26" s="37"/>
      <c r="KCI26" s="37"/>
      <c r="KCJ26" s="37"/>
      <c r="KCK26" s="37"/>
      <c r="KCL26" s="37"/>
      <c r="KCM26" s="37"/>
      <c r="KCN26" s="37"/>
      <c r="KCO26" s="37"/>
      <c r="KCP26" s="37"/>
      <c r="KCQ26" s="37"/>
      <c r="KCR26" s="37"/>
      <c r="KCS26" s="37"/>
      <c r="KCT26" s="37"/>
      <c r="KCU26" s="37"/>
      <c r="KCV26" s="37"/>
      <c r="KCW26" s="37"/>
      <c r="KCX26" s="37"/>
      <c r="KCY26" s="37"/>
      <c r="KCZ26" s="37"/>
      <c r="KDA26" s="37"/>
      <c r="KDB26" s="37"/>
      <c r="KDC26" s="37"/>
      <c r="KDD26" s="37"/>
      <c r="KDE26" s="37"/>
      <c r="KDF26" s="37"/>
      <c r="KDG26" s="37"/>
      <c r="KDH26" s="37"/>
      <c r="KDI26" s="37"/>
      <c r="KDJ26" s="37"/>
      <c r="KDK26" s="37"/>
      <c r="KDL26" s="37"/>
      <c r="KDM26" s="37"/>
      <c r="KDN26" s="37"/>
      <c r="KDO26" s="37"/>
      <c r="KDP26" s="37"/>
      <c r="KDQ26" s="37"/>
      <c r="KDR26" s="37"/>
      <c r="KDS26" s="37"/>
      <c r="KDT26" s="37"/>
      <c r="KDU26" s="37"/>
      <c r="KDV26" s="37"/>
      <c r="KDW26" s="37"/>
      <c r="KDX26" s="37"/>
      <c r="KDY26" s="37"/>
      <c r="KDZ26" s="37"/>
      <c r="KEA26" s="37"/>
      <c r="KEB26" s="37"/>
      <c r="KEC26" s="37"/>
      <c r="KED26" s="37"/>
      <c r="KEE26" s="37"/>
      <c r="KEF26" s="37"/>
      <c r="KEG26" s="37"/>
      <c r="KEH26" s="37"/>
      <c r="KEI26" s="37"/>
      <c r="KEJ26" s="37"/>
      <c r="KEK26" s="37"/>
      <c r="KEL26" s="37"/>
      <c r="KEM26" s="37"/>
      <c r="KEN26" s="37"/>
      <c r="KEO26" s="37"/>
      <c r="KEP26" s="37"/>
      <c r="KEQ26" s="37"/>
      <c r="KER26" s="37"/>
      <c r="KES26" s="37"/>
      <c r="KET26" s="37"/>
      <c r="KEU26" s="37"/>
      <c r="KEV26" s="37"/>
      <c r="KEW26" s="37"/>
      <c r="KEX26" s="37"/>
      <c r="KEY26" s="37"/>
      <c r="KEZ26" s="37"/>
      <c r="KFA26" s="37"/>
      <c r="KFB26" s="37"/>
      <c r="KFC26" s="37"/>
      <c r="KFD26" s="37"/>
      <c r="KFE26" s="37"/>
      <c r="KFF26" s="37"/>
      <c r="KFG26" s="37"/>
      <c r="KFH26" s="37"/>
      <c r="KFI26" s="37"/>
      <c r="KFJ26" s="37"/>
      <c r="KFK26" s="37"/>
      <c r="KFL26" s="37"/>
      <c r="KFM26" s="37"/>
      <c r="KFN26" s="37"/>
      <c r="KFO26" s="37"/>
      <c r="KFP26" s="37"/>
      <c r="KFQ26" s="37"/>
      <c r="KFR26" s="37"/>
      <c r="KFS26" s="37"/>
      <c r="KFT26" s="37"/>
      <c r="KFU26" s="37"/>
      <c r="KFV26" s="37"/>
      <c r="KFW26" s="37"/>
      <c r="KFX26" s="37"/>
      <c r="KFY26" s="37"/>
      <c r="KFZ26" s="37"/>
      <c r="KGA26" s="37"/>
      <c r="KGB26" s="37"/>
      <c r="KGC26" s="37"/>
      <c r="KGD26" s="37"/>
      <c r="KGE26" s="37"/>
      <c r="KGF26" s="37"/>
      <c r="KGG26" s="37"/>
      <c r="KGH26" s="37"/>
      <c r="KGI26" s="37"/>
      <c r="KGJ26" s="37"/>
      <c r="KGK26" s="37"/>
      <c r="KGL26" s="37"/>
      <c r="KGM26" s="37"/>
      <c r="KGN26" s="37"/>
      <c r="KGO26" s="37"/>
      <c r="KGP26" s="37"/>
      <c r="KGQ26" s="37"/>
      <c r="KGR26" s="37"/>
      <c r="KGS26" s="37"/>
      <c r="KGT26" s="37"/>
      <c r="KGU26" s="37"/>
      <c r="KGV26" s="37"/>
      <c r="KGW26" s="37"/>
      <c r="KGX26" s="37"/>
      <c r="KGY26" s="37"/>
      <c r="KGZ26" s="37"/>
      <c r="KHA26" s="37"/>
      <c r="KHB26" s="37"/>
      <c r="KHC26" s="37"/>
      <c r="KHD26" s="37"/>
      <c r="KHE26" s="37"/>
      <c r="KHF26" s="37"/>
      <c r="KHG26" s="37"/>
      <c r="KHH26" s="37"/>
      <c r="KHI26" s="37"/>
      <c r="KHJ26" s="37"/>
      <c r="KHK26" s="37"/>
      <c r="KHL26" s="37"/>
      <c r="KHM26" s="37"/>
      <c r="KHN26" s="37"/>
      <c r="KHO26" s="37"/>
      <c r="KHP26" s="37"/>
      <c r="KHQ26" s="37"/>
      <c r="KHR26" s="37"/>
      <c r="KHS26" s="37"/>
      <c r="KHT26" s="37"/>
      <c r="KHU26" s="37"/>
      <c r="KHV26" s="37"/>
      <c r="KHW26" s="37"/>
      <c r="KHX26" s="37"/>
      <c r="KHY26" s="37"/>
      <c r="KHZ26" s="37"/>
      <c r="KIA26" s="37"/>
      <c r="KIB26" s="37"/>
      <c r="KIC26" s="37"/>
      <c r="KID26" s="37"/>
      <c r="KIE26" s="37"/>
      <c r="KIF26" s="37"/>
      <c r="KIG26" s="37"/>
      <c r="KIH26" s="37"/>
      <c r="KII26" s="37"/>
      <c r="KIJ26" s="37"/>
      <c r="KIK26" s="37"/>
      <c r="KIL26" s="37"/>
      <c r="KIM26" s="37"/>
      <c r="KIN26" s="37"/>
      <c r="KIO26" s="37"/>
      <c r="KIP26" s="37"/>
      <c r="KIQ26" s="37"/>
      <c r="KIR26" s="37"/>
      <c r="KIS26" s="37"/>
      <c r="KIT26" s="37"/>
      <c r="KIU26" s="37"/>
      <c r="KIV26" s="37"/>
      <c r="KIW26" s="37"/>
      <c r="KIX26" s="37"/>
      <c r="KIY26" s="37"/>
      <c r="KIZ26" s="37"/>
      <c r="KJA26" s="37"/>
      <c r="KJB26" s="37"/>
      <c r="KJC26" s="37"/>
      <c r="KJD26" s="37"/>
      <c r="KJE26" s="37"/>
      <c r="KJF26" s="37"/>
      <c r="KJG26" s="37"/>
      <c r="KJH26" s="37"/>
      <c r="KJI26" s="37"/>
      <c r="KJJ26" s="37"/>
      <c r="KJK26" s="37"/>
      <c r="KJL26" s="37"/>
      <c r="KJM26" s="37"/>
      <c r="KJN26" s="37"/>
      <c r="KJO26" s="37"/>
      <c r="KJP26" s="37"/>
      <c r="KJQ26" s="37"/>
      <c r="KJR26" s="37"/>
      <c r="KJS26" s="37"/>
      <c r="KJT26" s="37"/>
      <c r="KJU26" s="37"/>
      <c r="KJV26" s="37"/>
      <c r="KJW26" s="37"/>
      <c r="KJX26" s="37"/>
      <c r="KJY26" s="37"/>
      <c r="KJZ26" s="37"/>
      <c r="KKA26" s="37"/>
      <c r="KKB26" s="37"/>
      <c r="KKC26" s="37"/>
      <c r="KKD26" s="37"/>
      <c r="KKE26" s="37"/>
      <c r="KKF26" s="37"/>
      <c r="KKG26" s="37"/>
      <c r="KKH26" s="37"/>
      <c r="KKI26" s="37"/>
      <c r="KKJ26" s="37"/>
      <c r="KKK26" s="37"/>
      <c r="KKL26" s="37"/>
      <c r="KKM26" s="37"/>
      <c r="KKN26" s="37"/>
      <c r="KKO26" s="37"/>
      <c r="KKP26" s="37"/>
      <c r="KKQ26" s="37"/>
      <c r="KKR26" s="37"/>
      <c r="KKS26" s="37"/>
      <c r="KKT26" s="37"/>
      <c r="KKU26" s="37"/>
      <c r="KKV26" s="37"/>
      <c r="KKW26" s="37"/>
      <c r="KKX26" s="37"/>
      <c r="KKY26" s="37"/>
      <c r="KKZ26" s="37"/>
      <c r="KLA26" s="37"/>
      <c r="KLB26" s="37"/>
      <c r="KLC26" s="37"/>
      <c r="KLD26" s="37"/>
      <c r="KLE26" s="37"/>
      <c r="KLF26" s="37"/>
      <c r="KLG26" s="37"/>
      <c r="KLH26" s="37"/>
      <c r="KLI26" s="37"/>
      <c r="KLJ26" s="37"/>
      <c r="KLK26" s="37"/>
      <c r="KLL26" s="37"/>
      <c r="KLM26" s="37"/>
      <c r="KLN26" s="37"/>
      <c r="KLO26" s="37"/>
      <c r="KLP26" s="37"/>
      <c r="KLQ26" s="37"/>
      <c r="KLR26" s="37"/>
      <c r="KLS26" s="37"/>
      <c r="KLT26" s="37"/>
      <c r="KLU26" s="37"/>
      <c r="KLV26" s="37"/>
      <c r="KLW26" s="37"/>
      <c r="KLX26" s="37"/>
      <c r="KLY26" s="37"/>
      <c r="KLZ26" s="37"/>
      <c r="KMA26" s="37"/>
      <c r="KMB26" s="37"/>
      <c r="KMC26" s="37"/>
      <c r="KMD26" s="37"/>
      <c r="KME26" s="37"/>
      <c r="KMF26" s="37"/>
      <c r="KMG26" s="37"/>
      <c r="KMH26" s="37"/>
      <c r="KMI26" s="37"/>
      <c r="KMJ26" s="37"/>
      <c r="KMK26" s="37"/>
      <c r="KML26" s="37"/>
      <c r="KMM26" s="37"/>
      <c r="KMN26" s="37"/>
      <c r="KMO26" s="37"/>
      <c r="KMP26" s="37"/>
      <c r="KMQ26" s="37"/>
      <c r="KMR26" s="37"/>
      <c r="KMS26" s="37"/>
      <c r="KMT26" s="37"/>
      <c r="KMU26" s="37"/>
      <c r="KMV26" s="37"/>
      <c r="KMW26" s="37"/>
      <c r="KMX26" s="37"/>
      <c r="KMY26" s="37"/>
      <c r="KMZ26" s="37"/>
      <c r="KNA26" s="37"/>
      <c r="KNB26" s="37"/>
      <c r="KNC26" s="37"/>
      <c r="KND26" s="37"/>
      <c r="KNE26" s="37"/>
      <c r="KNF26" s="37"/>
      <c r="KNG26" s="37"/>
      <c r="KNH26" s="37"/>
      <c r="KNI26" s="37"/>
      <c r="KNJ26" s="37"/>
      <c r="KNK26" s="37"/>
      <c r="KNL26" s="37"/>
      <c r="KNM26" s="37"/>
      <c r="KNN26" s="37"/>
      <c r="KNO26" s="37"/>
      <c r="KNP26" s="37"/>
      <c r="KNQ26" s="37"/>
      <c r="KNR26" s="37"/>
      <c r="KNS26" s="37"/>
      <c r="KNT26" s="37"/>
      <c r="KNU26" s="37"/>
      <c r="KNV26" s="37"/>
      <c r="KNW26" s="37"/>
      <c r="KNX26" s="37"/>
      <c r="KNY26" s="37"/>
      <c r="KNZ26" s="37"/>
      <c r="KOA26" s="37"/>
      <c r="KOB26" s="37"/>
      <c r="KOC26" s="37"/>
      <c r="KOD26" s="37"/>
      <c r="KOE26" s="37"/>
      <c r="KOF26" s="37"/>
      <c r="KOG26" s="37"/>
      <c r="KOH26" s="37"/>
      <c r="KOI26" s="37"/>
      <c r="KOJ26" s="37"/>
      <c r="KOK26" s="37"/>
      <c r="KOL26" s="37"/>
      <c r="KOM26" s="37"/>
      <c r="KON26" s="37"/>
      <c r="KOO26" s="37"/>
      <c r="KOP26" s="37"/>
      <c r="KOQ26" s="37"/>
      <c r="KOR26" s="37"/>
      <c r="KOS26" s="37"/>
      <c r="KOT26" s="37"/>
      <c r="KOU26" s="37"/>
      <c r="KOV26" s="37"/>
      <c r="KOW26" s="37"/>
      <c r="KOX26" s="37"/>
      <c r="KOY26" s="37"/>
      <c r="KOZ26" s="37"/>
      <c r="KPA26" s="37"/>
      <c r="KPB26" s="37"/>
      <c r="KPC26" s="37"/>
      <c r="KPD26" s="37"/>
      <c r="KPE26" s="37"/>
      <c r="KPF26" s="37"/>
      <c r="KPG26" s="37"/>
      <c r="KPH26" s="37"/>
      <c r="KPI26" s="37"/>
      <c r="KPJ26" s="37"/>
      <c r="KPK26" s="37"/>
      <c r="KPL26" s="37"/>
      <c r="KPM26" s="37"/>
      <c r="KPN26" s="37"/>
      <c r="KPO26" s="37"/>
      <c r="KPP26" s="37"/>
      <c r="KPQ26" s="37"/>
      <c r="KPR26" s="37"/>
      <c r="KPS26" s="37"/>
      <c r="KPT26" s="37"/>
      <c r="KPU26" s="37"/>
      <c r="KPV26" s="37"/>
      <c r="KPW26" s="37"/>
      <c r="KPX26" s="37"/>
      <c r="KPY26" s="37"/>
      <c r="KPZ26" s="37"/>
      <c r="KQA26" s="37"/>
      <c r="KQB26" s="37"/>
      <c r="KQC26" s="37"/>
      <c r="KQD26" s="37"/>
      <c r="KQE26" s="37"/>
      <c r="KQF26" s="37"/>
      <c r="KQG26" s="37"/>
      <c r="KQH26" s="37"/>
      <c r="KQI26" s="37"/>
      <c r="KQJ26" s="37"/>
      <c r="KQK26" s="37"/>
      <c r="KQL26" s="37"/>
      <c r="KQM26" s="37"/>
      <c r="KQN26" s="37"/>
      <c r="KQO26" s="37"/>
      <c r="KQP26" s="37"/>
      <c r="KQQ26" s="37"/>
      <c r="KQR26" s="37"/>
      <c r="KQS26" s="37"/>
      <c r="KQT26" s="37"/>
      <c r="KQU26" s="37"/>
      <c r="KQV26" s="37"/>
      <c r="KQW26" s="37"/>
      <c r="KQX26" s="37"/>
      <c r="KQY26" s="37"/>
      <c r="KQZ26" s="37"/>
      <c r="KRA26" s="37"/>
      <c r="KRB26" s="37"/>
      <c r="KRC26" s="37"/>
      <c r="KRD26" s="37"/>
      <c r="KRE26" s="37"/>
      <c r="KRF26" s="37"/>
      <c r="KRG26" s="37"/>
      <c r="KRH26" s="37"/>
      <c r="KRI26" s="37"/>
      <c r="KRJ26" s="37"/>
      <c r="KRK26" s="37"/>
      <c r="KRL26" s="37"/>
      <c r="KRM26" s="37"/>
      <c r="KRN26" s="37"/>
      <c r="KRO26" s="37"/>
      <c r="KRP26" s="37"/>
      <c r="KRQ26" s="37"/>
      <c r="KRR26" s="37"/>
      <c r="KRS26" s="37"/>
      <c r="KRT26" s="37"/>
      <c r="KRU26" s="37"/>
      <c r="KRV26" s="37"/>
      <c r="KRW26" s="37"/>
      <c r="KRX26" s="37"/>
      <c r="KRY26" s="37"/>
      <c r="KRZ26" s="37"/>
      <c r="KSA26" s="37"/>
      <c r="KSB26" s="37"/>
      <c r="KSC26" s="37"/>
      <c r="KSD26" s="37"/>
      <c r="KSE26" s="37"/>
      <c r="KSF26" s="37"/>
      <c r="KSG26" s="37"/>
      <c r="KSH26" s="37"/>
      <c r="KSI26" s="37"/>
      <c r="KSJ26" s="37"/>
      <c r="KSK26" s="37"/>
      <c r="KSL26" s="37"/>
      <c r="KSM26" s="37"/>
      <c r="KSN26" s="37"/>
      <c r="KSO26" s="37"/>
      <c r="KSP26" s="37"/>
      <c r="KSQ26" s="37"/>
      <c r="KSR26" s="37"/>
      <c r="KSS26" s="37"/>
      <c r="KST26" s="37"/>
      <c r="KSU26" s="37"/>
      <c r="KSV26" s="37"/>
      <c r="KSW26" s="37"/>
      <c r="KSX26" s="37"/>
      <c r="KSY26" s="37"/>
      <c r="KSZ26" s="37"/>
      <c r="KTA26" s="37"/>
      <c r="KTB26" s="37"/>
      <c r="KTC26" s="37"/>
      <c r="KTD26" s="37"/>
      <c r="KTE26" s="37"/>
      <c r="KTF26" s="37"/>
      <c r="KTG26" s="37"/>
      <c r="KTH26" s="37"/>
      <c r="KTI26" s="37"/>
      <c r="KTJ26" s="37"/>
      <c r="KTK26" s="37"/>
      <c r="KTL26" s="37"/>
      <c r="KTM26" s="37"/>
      <c r="KTN26" s="37"/>
      <c r="KTO26" s="37"/>
      <c r="KTP26" s="37"/>
      <c r="KTQ26" s="37"/>
      <c r="KTR26" s="37"/>
      <c r="KTS26" s="37"/>
      <c r="KTT26" s="37"/>
      <c r="KTU26" s="37"/>
      <c r="KTV26" s="37"/>
      <c r="KTW26" s="37"/>
      <c r="KTX26" s="37"/>
      <c r="KTY26" s="37"/>
      <c r="KTZ26" s="37"/>
      <c r="KUA26" s="37"/>
      <c r="KUB26" s="37"/>
      <c r="KUC26" s="37"/>
      <c r="KUD26" s="37"/>
      <c r="KUE26" s="37"/>
      <c r="KUF26" s="37"/>
      <c r="KUG26" s="37"/>
      <c r="KUH26" s="37"/>
      <c r="KUI26" s="37"/>
      <c r="KUJ26" s="37"/>
      <c r="KUK26" s="37"/>
      <c r="KUL26" s="37"/>
      <c r="KUM26" s="37"/>
      <c r="KUN26" s="37"/>
      <c r="KUO26" s="37"/>
      <c r="KUP26" s="37"/>
      <c r="KUQ26" s="37"/>
      <c r="KUR26" s="37"/>
      <c r="KUS26" s="37"/>
      <c r="KUT26" s="37"/>
      <c r="KUU26" s="37"/>
      <c r="KUV26" s="37"/>
      <c r="KUW26" s="37"/>
      <c r="KUX26" s="37"/>
      <c r="KUY26" s="37"/>
      <c r="KUZ26" s="37"/>
      <c r="KVA26" s="37"/>
      <c r="KVB26" s="37"/>
      <c r="KVC26" s="37"/>
      <c r="KVD26" s="37"/>
      <c r="KVE26" s="37"/>
      <c r="KVF26" s="37"/>
      <c r="KVG26" s="37"/>
      <c r="KVH26" s="37"/>
      <c r="KVI26" s="37"/>
      <c r="KVJ26" s="37"/>
      <c r="KVK26" s="37"/>
      <c r="KVL26" s="37"/>
      <c r="KVM26" s="37"/>
      <c r="KVN26" s="37"/>
      <c r="KVO26" s="37"/>
      <c r="KVP26" s="37"/>
      <c r="KVQ26" s="37"/>
      <c r="KVR26" s="37"/>
      <c r="KVS26" s="37"/>
      <c r="KVT26" s="37"/>
      <c r="KVU26" s="37"/>
      <c r="KVV26" s="37"/>
      <c r="KVW26" s="37"/>
      <c r="KVX26" s="37"/>
      <c r="KVY26" s="37"/>
      <c r="KVZ26" s="37"/>
      <c r="KWA26" s="37"/>
      <c r="KWB26" s="37"/>
      <c r="KWC26" s="37"/>
      <c r="KWD26" s="37"/>
      <c r="KWE26" s="37"/>
      <c r="KWF26" s="37"/>
      <c r="KWG26" s="37"/>
      <c r="KWH26" s="37"/>
      <c r="KWI26" s="37"/>
      <c r="KWJ26" s="37"/>
      <c r="KWK26" s="37"/>
      <c r="KWL26" s="37"/>
      <c r="KWM26" s="37"/>
      <c r="KWN26" s="37"/>
      <c r="KWO26" s="37"/>
      <c r="KWP26" s="37"/>
      <c r="KWQ26" s="37"/>
      <c r="KWR26" s="37"/>
      <c r="KWS26" s="37"/>
      <c r="KWT26" s="37"/>
      <c r="KWU26" s="37"/>
      <c r="KWV26" s="37"/>
      <c r="KWW26" s="37"/>
      <c r="KWX26" s="37"/>
      <c r="KWY26" s="37"/>
      <c r="KWZ26" s="37"/>
      <c r="KXA26" s="37"/>
      <c r="KXB26" s="37"/>
      <c r="KXC26" s="37"/>
      <c r="KXD26" s="37"/>
      <c r="KXE26" s="37"/>
      <c r="KXF26" s="37"/>
      <c r="KXG26" s="37"/>
      <c r="KXH26" s="37"/>
      <c r="KXI26" s="37"/>
      <c r="KXJ26" s="37"/>
      <c r="KXK26" s="37"/>
      <c r="KXL26" s="37"/>
      <c r="KXM26" s="37"/>
      <c r="KXN26" s="37"/>
      <c r="KXO26" s="37"/>
      <c r="KXP26" s="37"/>
      <c r="KXQ26" s="37"/>
      <c r="KXR26" s="37"/>
      <c r="KXS26" s="37"/>
      <c r="KXT26" s="37"/>
      <c r="KXU26" s="37"/>
      <c r="KXV26" s="37"/>
      <c r="KXW26" s="37"/>
      <c r="KXX26" s="37"/>
      <c r="KXY26" s="37"/>
      <c r="KXZ26" s="37"/>
      <c r="KYA26" s="37"/>
      <c r="KYB26" s="37"/>
      <c r="KYC26" s="37"/>
      <c r="KYD26" s="37"/>
      <c r="KYE26" s="37"/>
      <c r="KYF26" s="37"/>
      <c r="KYG26" s="37"/>
      <c r="KYH26" s="37"/>
      <c r="KYI26" s="37"/>
      <c r="KYJ26" s="37"/>
      <c r="KYK26" s="37"/>
      <c r="KYL26" s="37"/>
      <c r="KYM26" s="37"/>
      <c r="KYN26" s="37"/>
      <c r="KYO26" s="37"/>
      <c r="KYP26" s="37"/>
      <c r="KYQ26" s="37"/>
      <c r="KYR26" s="37"/>
      <c r="KYS26" s="37"/>
      <c r="KYT26" s="37"/>
      <c r="KYU26" s="37"/>
      <c r="KYV26" s="37"/>
      <c r="KYW26" s="37"/>
      <c r="KYX26" s="37"/>
      <c r="KYY26" s="37"/>
      <c r="KYZ26" s="37"/>
      <c r="KZA26" s="37"/>
      <c r="KZB26" s="37"/>
      <c r="KZC26" s="37"/>
      <c r="KZD26" s="37"/>
      <c r="KZE26" s="37"/>
      <c r="KZF26" s="37"/>
      <c r="KZG26" s="37"/>
      <c r="KZH26" s="37"/>
      <c r="KZI26" s="37"/>
      <c r="KZJ26" s="37"/>
      <c r="KZK26" s="37"/>
      <c r="KZL26" s="37"/>
      <c r="KZM26" s="37"/>
      <c r="KZN26" s="37"/>
      <c r="KZO26" s="37"/>
      <c r="KZP26" s="37"/>
      <c r="KZQ26" s="37"/>
      <c r="KZR26" s="37"/>
      <c r="KZS26" s="37"/>
      <c r="KZT26" s="37"/>
      <c r="KZU26" s="37"/>
      <c r="KZV26" s="37"/>
      <c r="KZW26" s="37"/>
      <c r="KZX26" s="37"/>
      <c r="KZY26" s="37"/>
      <c r="KZZ26" s="37"/>
      <c r="LAA26" s="37"/>
      <c r="LAB26" s="37"/>
      <c r="LAC26" s="37"/>
      <c r="LAD26" s="37"/>
      <c r="LAE26" s="37"/>
      <c r="LAF26" s="37"/>
      <c r="LAG26" s="37"/>
      <c r="LAH26" s="37"/>
      <c r="LAI26" s="37"/>
      <c r="LAJ26" s="37"/>
      <c r="LAK26" s="37"/>
      <c r="LAL26" s="37"/>
      <c r="LAM26" s="37"/>
      <c r="LAN26" s="37"/>
      <c r="LAO26" s="37"/>
      <c r="LAP26" s="37"/>
      <c r="LAQ26" s="37"/>
      <c r="LAR26" s="37"/>
      <c r="LAS26" s="37"/>
      <c r="LAT26" s="37"/>
      <c r="LAU26" s="37"/>
      <c r="LAV26" s="37"/>
      <c r="LAW26" s="37"/>
      <c r="LAX26" s="37"/>
      <c r="LAY26" s="37"/>
      <c r="LAZ26" s="37"/>
      <c r="LBA26" s="37"/>
      <c r="LBB26" s="37"/>
      <c r="LBC26" s="37"/>
      <c r="LBD26" s="37"/>
      <c r="LBE26" s="37"/>
      <c r="LBF26" s="37"/>
      <c r="LBG26" s="37"/>
      <c r="LBH26" s="37"/>
      <c r="LBI26" s="37"/>
      <c r="LBJ26" s="37"/>
      <c r="LBK26" s="37"/>
      <c r="LBL26" s="37"/>
      <c r="LBM26" s="37"/>
      <c r="LBN26" s="37"/>
      <c r="LBO26" s="37"/>
      <c r="LBP26" s="37"/>
      <c r="LBQ26" s="37"/>
      <c r="LBR26" s="37"/>
      <c r="LBS26" s="37"/>
      <c r="LBT26" s="37"/>
      <c r="LBU26" s="37"/>
      <c r="LBV26" s="37"/>
      <c r="LBW26" s="37"/>
      <c r="LBX26" s="37"/>
      <c r="LBY26" s="37"/>
      <c r="LBZ26" s="37"/>
      <c r="LCA26" s="37"/>
      <c r="LCB26" s="37"/>
      <c r="LCC26" s="37"/>
      <c r="LCD26" s="37"/>
      <c r="LCE26" s="37"/>
      <c r="LCF26" s="37"/>
      <c r="LCG26" s="37"/>
      <c r="LCH26" s="37"/>
      <c r="LCI26" s="37"/>
      <c r="LCJ26" s="37"/>
      <c r="LCK26" s="37"/>
      <c r="LCL26" s="37"/>
      <c r="LCM26" s="37"/>
      <c r="LCN26" s="37"/>
      <c r="LCO26" s="37"/>
      <c r="LCP26" s="37"/>
      <c r="LCQ26" s="37"/>
      <c r="LCR26" s="37"/>
      <c r="LCS26" s="37"/>
      <c r="LCT26" s="37"/>
      <c r="LCU26" s="37"/>
      <c r="LCV26" s="37"/>
      <c r="LCW26" s="37"/>
      <c r="LCX26" s="37"/>
      <c r="LCY26" s="37"/>
      <c r="LCZ26" s="37"/>
      <c r="LDA26" s="37"/>
      <c r="LDB26" s="37"/>
      <c r="LDC26" s="37"/>
      <c r="LDD26" s="37"/>
      <c r="LDE26" s="37"/>
      <c r="LDF26" s="37"/>
      <c r="LDG26" s="37"/>
      <c r="LDH26" s="37"/>
      <c r="LDI26" s="37"/>
      <c r="LDJ26" s="37"/>
      <c r="LDK26" s="37"/>
      <c r="LDL26" s="37"/>
      <c r="LDM26" s="37"/>
      <c r="LDN26" s="37"/>
      <c r="LDO26" s="37"/>
      <c r="LDP26" s="37"/>
      <c r="LDQ26" s="37"/>
      <c r="LDR26" s="37"/>
      <c r="LDS26" s="37"/>
      <c r="LDT26" s="37"/>
      <c r="LDU26" s="37"/>
      <c r="LDV26" s="37"/>
      <c r="LDW26" s="37"/>
      <c r="LDX26" s="37"/>
      <c r="LDY26" s="37"/>
      <c r="LDZ26" s="37"/>
      <c r="LEA26" s="37"/>
      <c r="LEB26" s="37"/>
      <c r="LEC26" s="37"/>
      <c r="LED26" s="37"/>
      <c r="LEE26" s="37"/>
      <c r="LEF26" s="37"/>
      <c r="LEG26" s="37"/>
      <c r="LEH26" s="37"/>
      <c r="LEI26" s="37"/>
      <c r="LEJ26" s="37"/>
      <c r="LEK26" s="37"/>
      <c r="LEL26" s="37"/>
      <c r="LEM26" s="37"/>
      <c r="LEN26" s="37"/>
      <c r="LEO26" s="37"/>
      <c r="LEP26" s="37"/>
      <c r="LEQ26" s="37"/>
      <c r="LER26" s="37"/>
      <c r="LES26" s="37"/>
      <c r="LET26" s="37"/>
      <c r="LEU26" s="37"/>
      <c r="LEV26" s="37"/>
      <c r="LEW26" s="37"/>
      <c r="LEX26" s="37"/>
      <c r="LEY26" s="37"/>
      <c r="LEZ26" s="37"/>
      <c r="LFA26" s="37"/>
      <c r="LFB26" s="37"/>
      <c r="LFC26" s="37"/>
      <c r="LFD26" s="37"/>
      <c r="LFE26" s="37"/>
      <c r="LFF26" s="37"/>
      <c r="LFG26" s="37"/>
      <c r="LFH26" s="37"/>
      <c r="LFI26" s="37"/>
      <c r="LFJ26" s="37"/>
      <c r="LFK26" s="37"/>
      <c r="LFL26" s="37"/>
      <c r="LFM26" s="37"/>
      <c r="LFN26" s="37"/>
      <c r="LFO26" s="37"/>
      <c r="LFP26" s="37"/>
      <c r="LFQ26" s="37"/>
      <c r="LFR26" s="37"/>
      <c r="LFS26" s="37"/>
      <c r="LFT26" s="37"/>
      <c r="LFU26" s="37"/>
      <c r="LFV26" s="37"/>
      <c r="LFW26" s="37"/>
      <c r="LFX26" s="37"/>
      <c r="LFY26" s="37"/>
      <c r="LFZ26" s="37"/>
      <c r="LGA26" s="37"/>
      <c r="LGB26" s="37"/>
      <c r="LGC26" s="37"/>
      <c r="LGD26" s="37"/>
      <c r="LGE26" s="37"/>
      <c r="LGF26" s="37"/>
      <c r="LGG26" s="37"/>
      <c r="LGH26" s="37"/>
      <c r="LGI26" s="37"/>
      <c r="LGJ26" s="37"/>
      <c r="LGK26" s="37"/>
      <c r="LGL26" s="37"/>
      <c r="LGM26" s="37"/>
      <c r="LGN26" s="37"/>
      <c r="LGO26" s="37"/>
      <c r="LGP26" s="37"/>
      <c r="LGQ26" s="37"/>
      <c r="LGR26" s="37"/>
      <c r="LGS26" s="37"/>
      <c r="LGT26" s="37"/>
      <c r="LGU26" s="37"/>
      <c r="LGV26" s="37"/>
      <c r="LGW26" s="37"/>
      <c r="LGX26" s="37"/>
      <c r="LGY26" s="37"/>
      <c r="LGZ26" s="37"/>
      <c r="LHA26" s="37"/>
      <c r="LHB26" s="37"/>
      <c r="LHC26" s="37"/>
      <c r="LHD26" s="37"/>
      <c r="LHE26" s="37"/>
      <c r="LHF26" s="37"/>
      <c r="LHG26" s="37"/>
      <c r="LHH26" s="37"/>
      <c r="LHI26" s="37"/>
      <c r="LHJ26" s="37"/>
      <c r="LHK26" s="37"/>
      <c r="LHL26" s="37"/>
      <c r="LHM26" s="37"/>
      <c r="LHN26" s="37"/>
      <c r="LHO26" s="37"/>
      <c r="LHP26" s="37"/>
      <c r="LHQ26" s="37"/>
      <c r="LHR26" s="37"/>
      <c r="LHS26" s="37"/>
      <c r="LHT26" s="37"/>
      <c r="LHU26" s="37"/>
      <c r="LHV26" s="37"/>
      <c r="LHW26" s="37"/>
      <c r="LHX26" s="37"/>
      <c r="LHY26" s="37"/>
      <c r="LHZ26" s="37"/>
      <c r="LIA26" s="37"/>
      <c r="LIB26" s="37"/>
      <c r="LIC26" s="37"/>
      <c r="LID26" s="37"/>
      <c r="LIE26" s="37"/>
      <c r="LIF26" s="37"/>
      <c r="LIG26" s="37"/>
      <c r="LIH26" s="37"/>
      <c r="LII26" s="37"/>
      <c r="LIJ26" s="37"/>
      <c r="LIK26" s="37"/>
      <c r="LIL26" s="37"/>
      <c r="LIM26" s="37"/>
      <c r="LIN26" s="37"/>
      <c r="LIO26" s="37"/>
      <c r="LIP26" s="37"/>
      <c r="LIQ26" s="37"/>
      <c r="LIR26" s="37"/>
      <c r="LIS26" s="37"/>
      <c r="LIT26" s="37"/>
      <c r="LIU26" s="37"/>
      <c r="LIV26" s="37"/>
      <c r="LIW26" s="37"/>
      <c r="LIX26" s="37"/>
      <c r="LIY26" s="37"/>
      <c r="LIZ26" s="37"/>
      <c r="LJA26" s="37"/>
      <c r="LJB26" s="37"/>
      <c r="LJC26" s="37"/>
      <c r="LJD26" s="37"/>
      <c r="LJE26" s="37"/>
      <c r="LJF26" s="37"/>
      <c r="LJG26" s="37"/>
      <c r="LJH26" s="37"/>
      <c r="LJI26" s="37"/>
      <c r="LJJ26" s="37"/>
      <c r="LJK26" s="37"/>
      <c r="LJL26" s="37"/>
      <c r="LJM26" s="37"/>
      <c r="LJN26" s="37"/>
      <c r="LJO26" s="37"/>
      <c r="LJP26" s="37"/>
      <c r="LJQ26" s="37"/>
      <c r="LJR26" s="37"/>
      <c r="LJS26" s="37"/>
      <c r="LJT26" s="37"/>
      <c r="LJU26" s="37"/>
      <c r="LJV26" s="37"/>
      <c r="LJW26" s="37"/>
      <c r="LJX26" s="37"/>
      <c r="LJY26" s="37"/>
      <c r="LJZ26" s="37"/>
      <c r="LKA26" s="37"/>
      <c r="LKB26" s="37"/>
      <c r="LKC26" s="37"/>
      <c r="LKD26" s="37"/>
      <c r="LKE26" s="37"/>
      <c r="LKF26" s="37"/>
      <c r="LKG26" s="37"/>
      <c r="LKH26" s="37"/>
      <c r="LKI26" s="37"/>
      <c r="LKJ26" s="37"/>
      <c r="LKK26" s="37"/>
      <c r="LKL26" s="37"/>
      <c r="LKM26" s="37"/>
      <c r="LKN26" s="37"/>
      <c r="LKO26" s="37"/>
      <c r="LKP26" s="37"/>
      <c r="LKQ26" s="37"/>
      <c r="LKR26" s="37"/>
      <c r="LKS26" s="37"/>
      <c r="LKT26" s="37"/>
      <c r="LKU26" s="37"/>
      <c r="LKV26" s="37"/>
      <c r="LKW26" s="37"/>
      <c r="LKX26" s="37"/>
      <c r="LKY26" s="37"/>
      <c r="LKZ26" s="37"/>
      <c r="LLA26" s="37"/>
      <c r="LLB26" s="37"/>
      <c r="LLC26" s="37"/>
      <c r="LLD26" s="37"/>
      <c r="LLE26" s="37"/>
      <c r="LLF26" s="37"/>
      <c r="LLG26" s="37"/>
      <c r="LLH26" s="37"/>
      <c r="LLI26" s="37"/>
      <c r="LLJ26" s="37"/>
      <c r="LLK26" s="37"/>
      <c r="LLL26" s="37"/>
      <c r="LLM26" s="37"/>
      <c r="LLN26" s="37"/>
      <c r="LLO26" s="37"/>
      <c r="LLP26" s="37"/>
      <c r="LLQ26" s="37"/>
      <c r="LLR26" s="37"/>
      <c r="LLS26" s="37"/>
      <c r="LLT26" s="37"/>
      <c r="LLU26" s="37"/>
      <c r="LLV26" s="37"/>
      <c r="LLW26" s="37"/>
      <c r="LLX26" s="37"/>
      <c r="LLY26" s="37"/>
      <c r="LLZ26" s="37"/>
      <c r="LMA26" s="37"/>
      <c r="LMB26" s="37"/>
      <c r="LMC26" s="37"/>
      <c r="LMD26" s="37"/>
      <c r="LME26" s="37"/>
      <c r="LMF26" s="37"/>
      <c r="LMG26" s="37"/>
      <c r="LMH26" s="37"/>
      <c r="LMI26" s="37"/>
      <c r="LMJ26" s="37"/>
      <c r="LMK26" s="37"/>
      <c r="LML26" s="37"/>
      <c r="LMM26" s="37"/>
      <c r="LMN26" s="37"/>
      <c r="LMO26" s="37"/>
      <c r="LMP26" s="37"/>
      <c r="LMQ26" s="37"/>
      <c r="LMR26" s="37"/>
      <c r="LMS26" s="37"/>
      <c r="LMT26" s="37"/>
      <c r="LMU26" s="37"/>
      <c r="LMV26" s="37"/>
      <c r="LMW26" s="37"/>
      <c r="LMX26" s="37"/>
      <c r="LMY26" s="37"/>
      <c r="LMZ26" s="37"/>
      <c r="LNA26" s="37"/>
      <c r="LNB26" s="37"/>
      <c r="LNC26" s="37"/>
      <c r="LND26" s="37"/>
      <c r="LNE26" s="37"/>
      <c r="LNF26" s="37"/>
      <c r="LNG26" s="37"/>
      <c r="LNH26" s="37"/>
      <c r="LNI26" s="37"/>
      <c r="LNJ26" s="37"/>
      <c r="LNK26" s="37"/>
      <c r="LNL26" s="37"/>
      <c r="LNM26" s="37"/>
      <c r="LNN26" s="37"/>
      <c r="LNO26" s="37"/>
      <c r="LNP26" s="37"/>
      <c r="LNQ26" s="37"/>
      <c r="LNR26" s="37"/>
      <c r="LNS26" s="37"/>
      <c r="LNT26" s="37"/>
      <c r="LNU26" s="37"/>
      <c r="LNV26" s="37"/>
      <c r="LNW26" s="37"/>
      <c r="LNX26" s="37"/>
      <c r="LNY26" s="37"/>
      <c r="LNZ26" s="37"/>
      <c r="LOA26" s="37"/>
      <c r="LOB26" s="37"/>
      <c r="LOC26" s="37"/>
      <c r="LOD26" s="37"/>
      <c r="LOE26" s="37"/>
      <c r="LOF26" s="37"/>
      <c r="LOG26" s="37"/>
      <c r="LOH26" s="37"/>
      <c r="LOI26" s="37"/>
      <c r="LOJ26" s="37"/>
      <c r="LOK26" s="37"/>
      <c r="LOL26" s="37"/>
      <c r="LOM26" s="37"/>
      <c r="LON26" s="37"/>
      <c r="LOO26" s="37"/>
      <c r="LOP26" s="37"/>
      <c r="LOQ26" s="37"/>
      <c r="LOR26" s="37"/>
      <c r="LOS26" s="37"/>
      <c r="LOT26" s="37"/>
      <c r="LOU26" s="37"/>
      <c r="LOV26" s="37"/>
      <c r="LOW26" s="37"/>
      <c r="LOX26" s="37"/>
      <c r="LOY26" s="37"/>
      <c r="LOZ26" s="37"/>
      <c r="LPA26" s="37"/>
      <c r="LPB26" s="37"/>
      <c r="LPC26" s="37"/>
      <c r="LPD26" s="37"/>
      <c r="LPE26" s="37"/>
      <c r="LPF26" s="37"/>
      <c r="LPG26" s="37"/>
      <c r="LPH26" s="37"/>
      <c r="LPI26" s="37"/>
      <c r="LPJ26" s="37"/>
      <c r="LPK26" s="37"/>
      <c r="LPL26" s="37"/>
      <c r="LPM26" s="37"/>
      <c r="LPN26" s="37"/>
      <c r="LPO26" s="37"/>
      <c r="LPP26" s="37"/>
      <c r="LPQ26" s="37"/>
      <c r="LPR26" s="37"/>
      <c r="LPS26" s="37"/>
      <c r="LPT26" s="37"/>
      <c r="LPU26" s="37"/>
      <c r="LPV26" s="37"/>
      <c r="LPW26" s="37"/>
      <c r="LPX26" s="37"/>
      <c r="LPY26" s="37"/>
      <c r="LPZ26" s="37"/>
      <c r="LQA26" s="37"/>
      <c r="LQB26" s="37"/>
      <c r="LQC26" s="37"/>
      <c r="LQD26" s="37"/>
      <c r="LQE26" s="37"/>
      <c r="LQF26" s="37"/>
      <c r="LQG26" s="37"/>
      <c r="LQH26" s="37"/>
      <c r="LQI26" s="37"/>
      <c r="LQJ26" s="37"/>
      <c r="LQK26" s="37"/>
      <c r="LQL26" s="37"/>
      <c r="LQM26" s="37"/>
      <c r="LQN26" s="37"/>
      <c r="LQO26" s="37"/>
      <c r="LQP26" s="37"/>
      <c r="LQQ26" s="37"/>
      <c r="LQR26" s="37"/>
      <c r="LQS26" s="37"/>
      <c r="LQT26" s="37"/>
      <c r="LQU26" s="37"/>
      <c r="LQV26" s="37"/>
      <c r="LQW26" s="37"/>
      <c r="LQX26" s="37"/>
      <c r="LQY26" s="37"/>
      <c r="LQZ26" s="37"/>
      <c r="LRA26" s="37"/>
      <c r="LRB26" s="37"/>
      <c r="LRC26" s="37"/>
      <c r="LRD26" s="37"/>
      <c r="LRE26" s="37"/>
      <c r="LRF26" s="37"/>
      <c r="LRG26" s="37"/>
      <c r="LRH26" s="37"/>
      <c r="LRI26" s="37"/>
      <c r="LRJ26" s="37"/>
      <c r="LRK26" s="37"/>
      <c r="LRL26" s="37"/>
      <c r="LRM26" s="37"/>
      <c r="LRN26" s="37"/>
      <c r="LRO26" s="37"/>
      <c r="LRP26" s="37"/>
      <c r="LRQ26" s="37"/>
      <c r="LRR26" s="37"/>
      <c r="LRS26" s="37"/>
      <c r="LRT26" s="37"/>
      <c r="LRU26" s="37"/>
      <c r="LRV26" s="37"/>
      <c r="LRW26" s="37"/>
      <c r="LRX26" s="37"/>
      <c r="LRY26" s="37"/>
      <c r="LRZ26" s="37"/>
      <c r="LSA26" s="37"/>
      <c r="LSB26" s="37"/>
      <c r="LSC26" s="37"/>
      <c r="LSD26" s="37"/>
      <c r="LSE26" s="37"/>
      <c r="LSF26" s="37"/>
      <c r="LSG26" s="37"/>
      <c r="LSH26" s="37"/>
      <c r="LSI26" s="37"/>
      <c r="LSJ26" s="37"/>
      <c r="LSK26" s="37"/>
      <c r="LSL26" s="37"/>
      <c r="LSM26" s="37"/>
      <c r="LSN26" s="37"/>
      <c r="LSO26" s="37"/>
      <c r="LSP26" s="37"/>
      <c r="LSQ26" s="37"/>
      <c r="LSR26" s="37"/>
      <c r="LSS26" s="37"/>
      <c r="LST26" s="37"/>
      <c r="LSU26" s="37"/>
      <c r="LSV26" s="37"/>
      <c r="LSW26" s="37"/>
      <c r="LSX26" s="37"/>
      <c r="LSY26" s="37"/>
      <c r="LSZ26" s="37"/>
      <c r="LTA26" s="37"/>
      <c r="LTB26" s="37"/>
      <c r="LTC26" s="37"/>
      <c r="LTD26" s="37"/>
      <c r="LTE26" s="37"/>
      <c r="LTF26" s="37"/>
      <c r="LTG26" s="37"/>
      <c r="LTH26" s="37"/>
      <c r="LTI26" s="37"/>
      <c r="LTJ26" s="37"/>
      <c r="LTK26" s="37"/>
      <c r="LTL26" s="37"/>
      <c r="LTM26" s="37"/>
      <c r="LTN26" s="37"/>
      <c r="LTO26" s="37"/>
      <c r="LTP26" s="37"/>
      <c r="LTQ26" s="37"/>
      <c r="LTR26" s="37"/>
      <c r="LTS26" s="37"/>
      <c r="LTT26" s="37"/>
      <c r="LTU26" s="37"/>
      <c r="LTV26" s="37"/>
      <c r="LTW26" s="37"/>
      <c r="LTX26" s="37"/>
      <c r="LTY26" s="37"/>
      <c r="LTZ26" s="37"/>
      <c r="LUA26" s="37"/>
      <c r="LUB26" s="37"/>
      <c r="LUC26" s="37"/>
      <c r="LUD26" s="37"/>
      <c r="LUE26" s="37"/>
      <c r="LUF26" s="37"/>
      <c r="LUG26" s="37"/>
      <c r="LUH26" s="37"/>
      <c r="LUI26" s="37"/>
      <c r="LUJ26" s="37"/>
      <c r="LUK26" s="37"/>
      <c r="LUL26" s="37"/>
      <c r="LUM26" s="37"/>
      <c r="LUN26" s="37"/>
      <c r="LUO26" s="37"/>
      <c r="LUP26" s="37"/>
      <c r="LUQ26" s="37"/>
      <c r="LUR26" s="37"/>
      <c r="LUS26" s="37"/>
      <c r="LUT26" s="37"/>
      <c r="LUU26" s="37"/>
      <c r="LUV26" s="37"/>
      <c r="LUW26" s="37"/>
      <c r="LUX26" s="37"/>
      <c r="LUY26" s="37"/>
      <c r="LUZ26" s="37"/>
      <c r="LVA26" s="37"/>
      <c r="LVB26" s="37"/>
      <c r="LVC26" s="37"/>
      <c r="LVD26" s="37"/>
      <c r="LVE26" s="37"/>
      <c r="LVF26" s="37"/>
      <c r="LVG26" s="37"/>
      <c r="LVH26" s="37"/>
      <c r="LVI26" s="37"/>
      <c r="LVJ26" s="37"/>
      <c r="LVK26" s="37"/>
      <c r="LVL26" s="37"/>
      <c r="LVM26" s="37"/>
      <c r="LVN26" s="37"/>
      <c r="LVO26" s="37"/>
      <c r="LVP26" s="37"/>
      <c r="LVQ26" s="37"/>
      <c r="LVR26" s="37"/>
      <c r="LVS26" s="37"/>
      <c r="LVT26" s="37"/>
      <c r="LVU26" s="37"/>
      <c r="LVV26" s="37"/>
      <c r="LVW26" s="37"/>
      <c r="LVX26" s="37"/>
      <c r="LVY26" s="37"/>
      <c r="LVZ26" s="37"/>
      <c r="LWA26" s="37"/>
      <c r="LWB26" s="37"/>
      <c r="LWC26" s="37"/>
      <c r="LWD26" s="37"/>
      <c r="LWE26" s="37"/>
      <c r="LWF26" s="37"/>
      <c r="LWG26" s="37"/>
      <c r="LWH26" s="37"/>
      <c r="LWI26" s="37"/>
      <c r="LWJ26" s="37"/>
      <c r="LWK26" s="37"/>
      <c r="LWL26" s="37"/>
      <c r="LWM26" s="37"/>
      <c r="LWN26" s="37"/>
      <c r="LWO26" s="37"/>
      <c r="LWP26" s="37"/>
      <c r="LWQ26" s="37"/>
      <c r="LWR26" s="37"/>
      <c r="LWS26" s="37"/>
      <c r="LWT26" s="37"/>
      <c r="LWU26" s="37"/>
      <c r="LWV26" s="37"/>
      <c r="LWW26" s="37"/>
      <c r="LWX26" s="37"/>
      <c r="LWY26" s="37"/>
      <c r="LWZ26" s="37"/>
      <c r="LXA26" s="37"/>
      <c r="LXB26" s="37"/>
      <c r="LXC26" s="37"/>
      <c r="LXD26" s="37"/>
      <c r="LXE26" s="37"/>
      <c r="LXF26" s="37"/>
      <c r="LXG26" s="37"/>
      <c r="LXH26" s="37"/>
      <c r="LXI26" s="37"/>
      <c r="LXJ26" s="37"/>
      <c r="LXK26" s="37"/>
      <c r="LXL26" s="37"/>
      <c r="LXM26" s="37"/>
      <c r="LXN26" s="37"/>
      <c r="LXO26" s="37"/>
      <c r="LXP26" s="37"/>
      <c r="LXQ26" s="37"/>
      <c r="LXR26" s="37"/>
      <c r="LXS26" s="37"/>
      <c r="LXT26" s="37"/>
      <c r="LXU26" s="37"/>
      <c r="LXV26" s="37"/>
      <c r="LXW26" s="37"/>
      <c r="LXX26" s="37"/>
      <c r="LXY26" s="37"/>
      <c r="LXZ26" s="37"/>
      <c r="LYA26" s="37"/>
      <c r="LYB26" s="37"/>
      <c r="LYC26" s="37"/>
      <c r="LYD26" s="37"/>
      <c r="LYE26" s="37"/>
      <c r="LYF26" s="37"/>
      <c r="LYG26" s="37"/>
      <c r="LYH26" s="37"/>
      <c r="LYI26" s="37"/>
      <c r="LYJ26" s="37"/>
      <c r="LYK26" s="37"/>
      <c r="LYL26" s="37"/>
      <c r="LYM26" s="37"/>
      <c r="LYN26" s="37"/>
      <c r="LYO26" s="37"/>
      <c r="LYP26" s="37"/>
      <c r="LYQ26" s="37"/>
      <c r="LYR26" s="37"/>
      <c r="LYS26" s="37"/>
      <c r="LYT26" s="37"/>
      <c r="LYU26" s="37"/>
      <c r="LYV26" s="37"/>
      <c r="LYW26" s="37"/>
      <c r="LYX26" s="37"/>
      <c r="LYY26" s="37"/>
      <c r="LYZ26" s="37"/>
      <c r="LZA26" s="37"/>
      <c r="LZB26" s="37"/>
      <c r="LZC26" s="37"/>
      <c r="LZD26" s="37"/>
      <c r="LZE26" s="37"/>
      <c r="LZF26" s="37"/>
      <c r="LZG26" s="37"/>
      <c r="LZH26" s="37"/>
      <c r="LZI26" s="37"/>
      <c r="LZJ26" s="37"/>
      <c r="LZK26" s="37"/>
      <c r="LZL26" s="37"/>
      <c r="LZM26" s="37"/>
      <c r="LZN26" s="37"/>
      <c r="LZO26" s="37"/>
      <c r="LZP26" s="37"/>
      <c r="LZQ26" s="37"/>
      <c r="LZR26" s="37"/>
      <c r="LZS26" s="37"/>
      <c r="LZT26" s="37"/>
      <c r="LZU26" s="37"/>
      <c r="LZV26" s="37"/>
      <c r="LZW26" s="37"/>
      <c r="LZX26" s="37"/>
      <c r="LZY26" s="37"/>
      <c r="LZZ26" s="37"/>
      <c r="MAA26" s="37"/>
      <c r="MAB26" s="37"/>
      <c r="MAC26" s="37"/>
      <c r="MAD26" s="37"/>
      <c r="MAE26" s="37"/>
      <c r="MAF26" s="37"/>
      <c r="MAG26" s="37"/>
      <c r="MAH26" s="37"/>
      <c r="MAI26" s="37"/>
      <c r="MAJ26" s="37"/>
      <c r="MAK26" s="37"/>
      <c r="MAL26" s="37"/>
      <c r="MAM26" s="37"/>
      <c r="MAN26" s="37"/>
      <c r="MAO26" s="37"/>
      <c r="MAP26" s="37"/>
      <c r="MAQ26" s="37"/>
      <c r="MAR26" s="37"/>
      <c r="MAS26" s="37"/>
      <c r="MAT26" s="37"/>
      <c r="MAU26" s="37"/>
      <c r="MAV26" s="37"/>
      <c r="MAW26" s="37"/>
      <c r="MAX26" s="37"/>
      <c r="MAY26" s="37"/>
      <c r="MAZ26" s="37"/>
      <c r="MBA26" s="37"/>
      <c r="MBB26" s="37"/>
      <c r="MBC26" s="37"/>
      <c r="MBD26" s="37"/>
      <c r="MBE26" s="37"/>
      <c r="MBF26" s="37"/>
      <c r="MBG26" s="37"/>
      <c r="MBH26" s="37"/>
      <c r="MBI26" s="37"/>
      <c r="MBJ26" s="37"/>
      <c r="MBK26" s="37"/>
      <c r="MBL26" s="37"/>
      <c r="MBM26" s="37"/>
      <c r="MBN26" s="37"/>
      <c r="MBO26" s="37"/>
      <c r="MBP26" s="37"/>
      <c r="MBQ26" s="37"/>
      <c r="MBR26" s="37"/>
      <c r="MBS26" s="37"/>
      <c r="MBT26" s="37"/>
      <c r="MBU26" s="37"/>
      <c r="MBV26" s="37"/>
      <c r="MBW26" s="37"/>
      <c r="MBX26" s="37"/>
      <c r="MBY26" s="37"/>
      <c r="MBZ26" s="37"/>
      <c r="MCA26" s="37"/>
      <c r="MCB26" s="37"/>
      <c r="MCC26" s="37"/>
      <c r="MCD26" s="37"/>
      <c r="MCE26" s="37"/>
      <c r="MCF26" s="37"/>
      <c r="MCG26" s="37"/>
      <c r="MCH26" s="37"/>
      <c r="MCI26" s="37"/>
      <c r="MCJ26" s="37"/>
      <c r="MCK26" s="37"/>
      <c r="MCL26" s="37"/>
      <c r="MCM26" s="37"/>
      <c r="MCN26" s="37"/>
      <c r="MCO26" s="37"/>
      <c r="MCP26" s="37"/>
      <c r="MCQ26" s="37"/>
      <c r="MCR26" s="37"/>
      <c r="MCS26" s="37"/>
      <c r="MCT26" s="37"/>
      <c r="MCU26" s="37"/>
      <c r="MCV26" s="37"/>
      <c r="MCW26" s="37"/>
      <c r="MCX26" s="37"/>
      <c r="MCY26" s="37"/>
      <c r="MCZ26" s="37"/>
      <c r="MDA26" s="37"/>
      <c r="MDB26" s="37"/>
      <c r="MDC26" s="37"/>
      <c r="MDD26" s="37"/>
      <c r="MDE26" s="37"/>
      <c r="MDF26" s="37"/>
      <c r="MDG26" s="37"/>
      <c r="MDH26" s="37"/>
      <c r="MDI26" s="37"/>
      <c r="MDJ26" s="37"/>
      <c r="MDK26" s="37"/>
      <c r="MDL26" s="37"/>
      <c r="MDM26" s="37"/>
      <c r="MDN26" s="37"/>
      <c r="MDO26" s="37"/>
      <c r="MDP26" s="37"/>
      <c r="MDQ26" s="37"/>
      <c r="MDR26" s="37"/>
      <c r="MDS26" s="37"/>
      <c r="MDT26" s="37"/>
      <c r="MDU26" s="37"/>
      <c r="MDV26" s="37"/>
      <c r="MDW26" s="37"/>
      <c r="MDX26" s="37"/>
      <c r="MDY26" s="37"/>
      <c r="MDZ26" s="37"/>
      <c r="MEA26" s="37"/>
      <c r="MEB26" s="37"/>
      <c r="MEC26" s="37"/>
      <c r="MED26" s="37"/>
      <c r="MEE26" s="37"/>
      <c r="MEF26" s="37"/>
      <c r="MEG26" s="37"/>
      <c r="MEH26" s="37"/>
      <c r="MEI26" s="37"/>
      <c r="MEJ26" s="37"/>
      <c r="MEK26" s="37"/>
      <c r="MEL26" s="37"/>
      <c r="MEM26" s="37"/>
      <c r="MEN26" s="37"/>
      <c r="MEO26" s="37"/>
      <c r="MEP26" s="37"/>
      <c r="MEQ26" s="37"/>
      <c r="MER26" s="37"/>
      <c r="MES26" s="37"/>
      <c r="MET26" s="37"/>
      <c r="MEU26" s="37"/>
      <c r="MEV26" s="37"/>
      <c r="MEW26" s="37"/>
      <c r="MEX26" s="37"/>
      <c r="MEY26" s="37"/>
      <c r="MEZ26" s="37"/>
      <c r="MFA26" s="37"/>
      <c r="MFB26" s="37"/>
      <c r="MFC26" s="37"/>
      <c r="MFD26" s="37"/>
      <c r="MFE26" s="37"/>
      <c r="MFF26" s="37"/>
      <c r="MFG26" s="37"/>
      <c r="MFH26" s="37"/>
      <c r="MFI26" s="37"/>
      <c r="MFJ26" s="37"/>
      <c r="MFK26" s="37"/>
      <c r="MFL26" s="37"/>
      <c r="MFM26" s="37"/>
      <c r="MFN26" s="37"/>
      <c r="MFO26" s="37"/>
      <c r="MFP26" s="37"/>
      <c r="MFQ26" s="37"/>
      <c r="MFR26" s="37"/>
      <c r="MFS26" s="37"/>
      <c r="MFT26" s="37"/>
      <c r="MFU26" s="37"/>
      <c r="MFV26" s="37"/>
      <c r="MFW26" s="37"/>
      <c r="MFX26" s="37"/>
      <c r="MFY26" s="37"/>
      <c r="MFZ26" s="37"/>
      <c r="MGA26" s="37"/>
      <c r="MGB26" s="37"/>
      <c r="MGC26" s="37"/>
      <c r="MGD26" s="37"/>
      <c r="MGE26" s="37"/>
      <c r="MGF26" s="37"/>
      <c r="MGG26" s="37"/>
      <c r="MGH26" s="37"/>
      <c r="MGI26" s="37"/>
      <c r="MGJ26" s="37"/>
      <c r="MGK26" s="37"/>
      <c r="MGL26" s="37"/>
      <c r="MGM26" s="37"/>
      <c r="MGN26" s="37"/>
      <c r="MGO26" s="37"/>
      <c r="MGP26" s="37"/>
      <c r="MGQ26" s="37"/>
      <c r="MGR26" s="37"/>
      <c r="MGS26" s="37"/>
      <c r="MGT26" s="37"/>
      <c r="MGU26" s="37"/>
      <c r="MGV26" s="37"/>
      <c r="MGW26" s="37"/>
      <c r="MGX26" s="37"/>
      <c r="MGY26" s="37"/>
      <c r="MGZ26" s="37"/>
      <c r="MHA26" s="37"/>
      <c r="MHB26" s="37"/>
      <c r="MHC26" s="37"/>
      <c r="MHD26" s="37"/>
      <c r="MHE26" s="37"/>
      <c r="MHF26" s="37"/>
      <c r="MHG26" s="37"/>
      <c r="MHH26" s="37"/>
      <c r="MHI26" s="37"/>
      <c r="MHJ26" s="37"/>
      <c r="MHK26" s="37"/>
      <c r="MHL26" s="37"/>
      <c r="MHM26" s="37"/>
      <c r="MHN26" s="37"/>
      <c r="MHO26" s="37"/>
      <c r="MHP26" s="37"/>
      <c r="MHQ26" s="37"/>
      <c r="MHR26" s="37"/>
      <c r="MHS26" s="37"/>
      <c r="MHT26" s="37"/>
      <c r="MHU26" s="37"/>
      <c r="MHV26" s="37"/>
      <c r="MHW26" s="37"/>
      <c r="MHX26" s="37"/>
      <c r="MHY26" s="37"/>
      <c r="MHZ26" s="37"/>
      <c r="MIA26" s="37"/>
      <c r="MIB26" s="37"/>
      <c r="MIC26" s="37"/>
      <c r="MID26" s="37"/>
      <c r="MIE26" s="37"/>
      <c r="MIF26" s="37"/>
      <c r="MIG26" s="37"/>
      <c r="MIH26" s="37"/>
      <c r="MII26" s="37"/>
      <c r="MIJ26" s="37"/>
      <c r="MIK26" s="37"/>
      <c r="MIL26" s="37"/>
      <c r="MIM26" s="37"/>
      <c r="MIN26" s="37"/>
      <c r="MIO26" s="37"/>
      <c r="MIP26" s="37"/>
      <c r="MIQ26" s="37"/>
      <c r="MIR26" s="37"/>
      <c r="MIS26" s="37"/>
      <c r="MIT26" s="37"/>
      <c r="MIU26" s="37"/>
      <c r="MIV26" s="37"/>
      <c r="MIW26" s="37"/>
      <c r="MIX26" s="37"/>
      <c r="MIY26" s="37"/>
      <c r="MIZ26" s="37"/>
      <c r="MJA26" s="37"/>
      <c r="MJB26" s="37"/>
      <c r="MJC26" s="37"/>
      <c r="MJD26" s="37"/>
      <c r="MJE26" s="37"/>
      <c r="MJF26" s="37"/>
      <c r="MJG26" s="37"/>
      <c r="MJH26" s="37"/>
      <c r="MJI26" s="37"/>
      <c r="MJJ26" s="37"/>
      <c r="MJK26" s="37"/>
      <c r="MJL26" s="37"/>
      <c r="MJM26" s="37"/>
      <c r="MJN26" s="37"/>
      <c r="MJO26" s="37"/>
      <c r="MJP26" s="37"/>
      <c r="MJQ26" s="37"/>
      <c r="MJR26" s="37"/>
      <c r="MJS26" s="37"/>
      <c r="MJT26" s="37"/>
      <c r="MJU26" s="37"/>
      <c r="MJV26" s="37"/>
      <c r="MJW26" s="37"/>
      <c r="MJX26" s="37"/>
      <c r="MJY26" s="37"/>
      <c r="MJZ26" s="37"/>
      <c r="MKA26" s="37"/>
      <c r="MKB26" s="37"/>
      <c r="MKC26" s="37"/>
      <c r="MKD26" s="37"/>
      <c r="MKE26" s="37"/>
      <c r="MKF26" s="37"/>
      <c r="MKG26" s="37"/>
      <c r="MKH26" s="37"/>
      <c r="MKI26" s="37"/>
      <c r="MKJ26" s="37"/>
      <c r="MKK26" s="37"/>
      <c r="MKL26" s="37"/>
      <c r="MKM26" s="37"/>
      <c r="MKN26" s="37"/>
      <c r="MKO26" s="37"/>
      <c r="MKP26" s="37"/>
      <c r="MKQ26" s="37"/>
      <c r="MKR26" s="37"/>
      <c r="MKS26" s="37"/>
      <c r="MKT26" s="37"/>
      <c r="MKU26" s="37"/>
      <c r="MKV26" s="37"/>
      <c r="MKW26" s="37"/>
      <c r="MKX26" s="37"/>
      <c r="MKY26" s="37"/>
      <c r="MKZ26" s="37"/>
      <c r="MLA26" s="37"/>
      <c r="MLB26" s="37"/>
      <c r="MLC26" s="37"/>
      <c r="MLD26" s="37"/>
      <c r="MLE26" s="37"/>
      <c r="MLF26" s="37"/>
      <c r="MLG26" s="37"/>
      <c r="MLH26" s="37"/>
      <c r="MLI26" s="37"/>
      <c r="MLJ26" s="37"/>
      <c r="MLK26" s="37"/>
      <c r="MLL26" s="37"/>
      <c r="MLM26" s="37"/>
      <c r="MLN26" s="37"/>
      <c r="MLO26" s="37"/>
      <c r="MLP26" s="37"/>
      <c r="MLQ26" s="37"/>
      <c r="MLR26" s="37"/>
      <c r="MLS26" s="37"/>
      <c r="MLT26" s="37"/>
      <c r="MLU26" s="37"/>
      <c r="MLV26" s="37"/>
      <c r="MLW26" s="37"/>
      <c r="MLX26" s="37"/>
      <c r="MLY26" s="37"/>
      <c r="MLZ26" s="37"/>
      <c r="MMA26" s="37"/>
      <c r="MMB26" s="37"/>
      <c r="MMC26" s="37"/>
      <c r="MMD26" s="37"/>
      <c r="MME26" s="37"/>
      <c r="MMF26" s="37"/>
      <c r="MMG26" s="37"/>
      <c r="MMH26" s="37"/>
      <c r="MMI26" s="37"/>
      <c r="MMJ26" s="37"/>
      <c r="MMK26" s="37"/>
      <c r="MML26" s="37"/>
      <c r="MMM26" s="37"/>
      <c r="MMN26" s="37"/>
      <c r="MMO26" s="37"/>
      <c r="MMP26" s="37"/>
      <c r="MMQ26" s="37"/>
      <c r="MMR26" s="37"/>
      <c r="MMS26" s="37"/>
      <c r="MMT26" s="37"/>
      <c r="MMU26" s="37"/>
      <c r="MMV26" s="37"/>
      <c r="MMW26" s="37"/>
      <c r="MMX26" s="37"/>
      <c r="MMY26" s="37"/>
      <c r="MMZ26" s="37"/>
      <c r="MNA26" s="37"/>
      <c r="MNB26" s="37"/>
      <c r="MNC26" s="37"/>
      <c r="MND26" s="37"/>
      <c r="MNE26" s="37"/>
      <c r="MNF26" s="37"/>
      <c r="MNG26" s="37"/>
      <c r="MNH26" s="37"/>
      <c r="MNI26" s="37"/>
      <c r="MNJ26" s="37"/>
      <c r="MNK26" s="37"/>
      <c r="MNL26" s="37"/>
      <c r="MNM26" s="37"/>
      <c r="MNN26" s="37"/>
      <c r="MNO26" s="37"/>
      <c r="MNP26" s="37"/>
      <c r="MNQ26" s="37"/>
      <c r="MNR26" s="37"/>
      <c r="MNS26" s="37"/>
      <c r="MNT26" s="37"/>
      <c r="MNU26" s="37"/>
      <c r="MNV26" s="37"/>
      <c r="MNW26" s="37"/>
      <c r="MNX26" s="37"/>
      <c r="MNY26" s="37"/>
      <c r="MNZ26" s="37"/>
      <c r="MOA26" s="37"/>
      <c r="MOB26" s="37"/>
      <c r="MOC26" s="37"/>
      <c r="MOD26" s="37"/>
      <c r="MOE26" s="37"/>
      <c r="MOF26" s="37"/>
      <c r="MOG26" s="37"/>
      <c r="MOH26" s="37"/>
      <c r="MOI26" s="37"/>
      <c r="MOJ26" s="37"/>
      <c r="MOK26" s="37"/>
      <c r="MOL26" s="37"/>
      <c r="MOM26" s="37"/>
      <c r="MON26" s="37"/>
      <c r="MOO26" s="37"/>
      <c r="MOP26" s="37"/>
      <c r="MOQ26" s="37"/>
      <c r="MOR26" s="37"/>
      <c r="MOS26" s="37"/>
      <c r="MOT26" s="37"/>
      <c r="MOU26" s="37"/>
      <c r="MOV26" s="37"/>
      <c r="MOW26" s="37"/>
      <c r="MOX26" s="37"/>
      <c r="MOY26" s="37"/>
      <c r="MOZ26" s="37"/>
      <c r="MPA26" s="37"/>
      <c r="MPB26" s="37"/>
      <c r="MPC26" s="37"/>
      <c r="MPD26" s="37"/>
      <c r="MPE26" s="37"/>
      <c r="MPF26" s="37"/>
      <c r="MPG26" s="37"/>
      <c r="MPH26" s="37"/>
      <c r="MPI26" s="37"/>
      <c r="MPJ26" s="37"/>
      <c r="MPK26" s="37"/>
      <c r="MPL26" s="37"/>
      <c r="MPM26" s="37"/>
      <c r="MPN26" s="37"/>
      <c r="MPO26" s="37"/>
      <c r="MPP26" s="37"/>
      <c r="MPQ26" s="37"/>
      <c r="MPR26" s="37"/>
      <c r="MPS26" s="37"/>
      <c r="MPT26" s="37"/>
      <c r="MPU26" s="37"/>
      <c r="MPV26" s="37"/>
      <c r="MPW26" s="37"/>
      <c r="MPX26" s="37"/>
      <c r="MPY26" s="37"/>
      <c r="MPZ26" s="37"/>
      <c r="MQA26" s="37"/>
      <c r="MQB26" s="37"/>
      <c r="MQC26" s="37"/>
      <c r="MQD26" s="37"/>
      <c r="MQE26" s="37"/>
      <c r="MQF26" s="37"/>
      <c r="MQG26" s="37"/>
      <c r="MQH26" s="37"/>
      <c r="MQI26" s="37"/>
      <c r="MQJ26" s="37"/>
      <c r="MQK26" s="37"/>
      <c r="MQL26" s="37"/>
      <c r="MQM26" s="37"/>
      <c r="MQN26" s="37"/>
      <c r="MQO26" s="37"/>
      <c r="MQP26" s="37"/>
      <c r="MQQ26" s="37"/>
      <c r="MQR26" s="37"/>
      <c r="MQS26" s="37"/>
      <c r="MQT26" s="37"/>
      <c r="MQU26" s="37"/>
      <c r="MQV26" s="37"/>
      <c r="MQW26" s="37"/>
      <c r="MQX26" s="37"/>
      <c r="MQY26" s="37"/>
      <c r="MQZ26" s="37"/>
      <c r="MRA26" s="37"/>
      <c r="MRB26" s="37"/>
      <c r="MRC26" s="37"/>
      <c r="MRD26" s="37"/>
      <c r="MRE26" s="37"/>
      <c r="MRF26" s="37"/>
      <c r="MRG26" s="37"/>
      <c r="MRH26" s="37"/>
      <c r="MRI26" s="37"/>
      <c r="MRJ26" s="37"/>
      <c r="MRK26" s="37"/>
      <c r="MRL26" s="37"/>
      <c r="MRM26" s="37"/>
      <c r="MRN26" s="37"/>
      <c r="MRO26" s="37"/>
      <c r="MRP26" s="37"/>
      <c r="MRQ26" s="37"/>
      <c r="MRR26" s="37"/>
      <c r="MRS26" s="37"/>
      <c r="MRT26" s="37"/>
      <c r="MRU26" s="37"/>
      <c r="MRV26" s="37"/>
      <c r="MRW26" s="37"/>
      <c r="MRX26" s="37"/>
      <c r="MRY26" s="37"/>
      <c r="MRZ26" s="37"/>
      <c r="MSA26" s="37"/>
      <c r="MSB26" s="37"/>
      <c r="MSC26" s="37"/>
      <c r="MSD26" s="37"/>
      <c r="MSE26" s="37"/>
      <c r="MSF26" s="37"/>
      <c r="MSG26" s="37"/>
      <c r="MSH26" s="37"/>
      <c r="MSI26" s="37"/>
      <c r="MSJ26" s="37"/>
      <c r="MSK26" s="37"/>
      <c r="MSL26" s="37"/>
      <c r="MSM26" s="37"/>
      <c r="MSN26" s="37"/>
      <c r="MSO26" s="37"/>
      <c r="MSP26" s="37"/>
      <c r="MSQ26" s="37"/>
      <c r="MSR26" s="37"/>
      <c r="MSS26" s="37"/>
      <c r="MST26" s="37"/>
      <c r="MSU26" s="37"/>
      <c r="MSV26" s="37"/>
      <c r="MSW26" s="37"/>
      <c r="MSX26" s="37"/>
      <c r="MSY26" s="37"/>
      <c r="MSZ26" s="37"/>
      <c r="MTA26" s="37"/>
      <c r="MTB26" s="37"/>
      <c r="MTC26" s="37"/>
      <c r="MTD26" s="37"/>
      <c r="MTE26" s="37"/>
      <c r="MTF26" s="37"/>
      <c r="MTG26" s="37"/>
      <c r="MTH26" s="37"/>
      <c r="MTI26" s="37"/>
      <c r="MTJ26" s="37"/>
      <c r="MTK26" s="37"/>
      <c r="MTL26" s="37"/>
      <c r="MTM26" s="37"/>
      <c r="MTN26" s="37"/>
      <c r="MTO26" s="37"/>
      <c r="MTP26" s="37"/>
      <c r="MTQ26" s="37"/>
      <c r="MTR26" s="37"/>
      <c r="MTS26" s="37"/>
      <c r="MTT26" s="37"/>
      <c r="MTU26" s="37"/>
      <c r="MTV26" s="37"/>
      <c r="MTW26" s="37"/>
      <c r="MTX26" s="37"/>
      <c r="MTY26" s="37"/>
      <c r="MTZ26" s="37"/>
      <c r="MUA26" s="37"/>
      <c r="MUB26" s="37"/>
      <c r="MUC26" s="37"/>
      <c r="MUD26" s="37"/>
      <c r="MUE26" s="37"/>
      <c r="MUF26" s="37"/>
      <c r="MUG26" s="37"/>
      <c r="MUH26" s="37"/>
      <c r="MUI26" s="37"/>
      <c r="MUJ26" s="37"/>
      <c r="MUK26" s="37"/>
      <c r="MUL26" s="37"/>
      <c r="MUM26" s="37"/>
      <c r="MUN26" s="37"/>
      <c r="MUO26" s="37"/>
      <c r="MUP26" s="37"/>
      <c r="MUQ26" s="37"/>
      <c r="MUR26" s="37"/>
      <c r="MUS26" s="37"/>
      <c r="MUT26" s="37"/>
      <c r="MUU26" s="37"/>
      <c r="MUV26" s="37"/>
      <c r="MUW26" s="37"/>
      <c r="MUX26" s="37"/>
      <c r="MUY26" s="37"/>
      <c r="MUZ26" s="37"/>
      <c r="MVA26" s="37"/>
      <c r="MVB26" s="37"/>
      <c r="MVC26" s="37"/>
      <c r="MVD26" s="37"/>
      <c r="MVE26" s="37"/>
      <c r="MVF26" s="37"/>
      <c r="MVG26" s="37"/>
      <c r="MVH26" s="37"/>
      <c r="MVI26" s="37"/>
      <c r="MVJ26" s="37"/>
      <c r="MVK26" s="37"/>
      <c r="MVL26" s="37"/>
      <c r="MVM26" s="37"/>
      <c r="MVN26" s="37"/>
      <c r="MVO26" s="37"/>
      <c r="MVP26" s="37"/>
      <c r="MVQ26" s="37"/>
      <c r="MVR26" s="37"/>
      <c r="MVS26" s="37"/>
      <c r="MVT26" s="37"/>
      <c r="MVU26" s="37"/>
      <c r="MVV26" s="37"/>
      <c r="MVW26" s="37"/>
      <c r="MVX26" s="37"/>
      <c r="MVY26" s="37"/>
      <c r="MVZ26" s="37"/>
      <c r="MWA26" s="37"/>
      <c r="MWB26" s="37"/>
      <c r="MWC26" s="37"/>
      <c r="MWD26" s="37"/>
      <c r="MWE26" s="37"/>
      <c r="MWF26" s="37"/>
      <c r="MWG26" s="37"/>
      <c r="MWH26" s="37"/>
      <c r="MWI26" s="37"/>
      <c r="MWJ26" s="37"/>
      <c r="MWK26" s="37"/>
      <c r="MWL26" s="37"/>
      <c r="MWM26" s="37"/>
      <c r="MWN26" s="37"/>
      <c r="MWO26" s="37"/>
      <c r="MWP26" s="37"/>
      <c r="MWQ26" s="37"/>
      <c r="MWR26" s="37"/>
      <c r="MWS26" s="37"/>
      <c r="MWT26" s="37"/>
      <c r="MWU26" s="37"/>
      <c r="MWV26" s="37"/>
      <c r="MWW26" s="37"/>
      <c r="MWX26" s="37"/>
      <c r="MWY26" s="37"/>
      <c r="MWZ26" s="37"/>
      <c r="MXA26" s="37"/>
      <c r="MXB26" s="37"/>
      <c r="MXC26" s="37"/>
      <c r="MXD26" s="37"/>
      <c r="MXE26" s="37"/>
      <c r="MXF26" s="37"/>
      <c r="MXG26" s="37"/>
      <c r="MXH26" s="37"/>
      <c r="MXI26" s="37"/>
      <c r="MXJ26" s="37"/>
      <c r="MXK26" s="37"/>
      <c r="MXL26" s="37"/>
      <c r="MXM26" s="37"/>
      <c r="MXN26" s="37"/>
      <c r="MXO26" s="37"/>
      <c r="MXP26" s="37"/>
      <c r="MXQ26" s="37"/>
      <c r="MXR26" s="37"/>
      <c r="MXS26" s="37"/>
      <c r="MXT26" s="37"/>
      <c r="MXU26" s="37"/>
      <c r="MXV26" s="37"/>
      <c r="MXW26" s="37"/>
      <c r="MXX26" s="37"/>
      <c r="MXY26" s="37"/>
      <c r="MXZ26" s="37"/>
      <c r="MYA26" s="37"/>
      <c r="MYB26" s="37"/>
      <c r="MYC26" s="37"/>
      <c r="MYD26" s="37"/>
      <c r="MYE26" s="37"/>
      <c r="MYF26" s="37"/>
      <c r="MYG26" s="37"/>
      <c r="MYH26" s="37"/>
      <c r="MYI26" s="37"/>
      <c r="MYJ26" s="37"/>
      <c r="MYK26" s="37"/>
      <c r="MYL26" s="37"/>
      <c r="MYM26" s="37"/>
      <c r="MYN26" s="37"/>
      <c r="MYO26" s="37"/>
      <c r="MYP26" s="37"/>
      <c r="MYQ26" s="37"/>
      <c r="MYR26" s="37"/>
      <c r="MYS26" s="37"/>
      <c r="MYT26" s="37"/>
      <c r="MYU26" s="37"/>
      <c r="MYV26" s="37"/>
      <c r="MYW26" s="37"/>
      <c r="MYX26" s="37"/>
      <c r="MYY26" s="37"/>
      <c r="MYZ26" s="37"/>
      <c r="MZA26" s="37"/>
      <c r="MZB26" s="37"/>
      <c r="MZC26" s="37"/>
      <c r="MZD26" s="37"/>
      <c r="MZE26" s="37"/>
      <c r="MZF26" s="37"/>
      <c r="MZG26" s="37"/>
      <c r="MZH26" s="37"/>
      <c r="MZI26" s="37"/>
      <c r="MZJ26" s="37"/>
      <c r="MZK26" s="37"/>
      <c r="MZL26" s="37"/>
      <c r="MZM26" s="37"/>
      <c r="MZN26" s="37"/>
      <c r="MZO26" s="37"/>
      <c r="MZP26" s="37"/>
      <c r="MZQ26" s="37"/>
      <c r="MZR26" s="37"/>
      <c r="MZS26" s="37"/>
      <c r="MZT26" s="37"/>
      <c r="MZU26" s="37"/>
      <c r="MZV26" s="37"/>
      <c r="MZW26" s="37"/>
      <c r="MZX26" s="37"/>
      <c r="MZY26" s="37"/>
      <c r="MZZ26" s="37"/>
      <c r="NAA26" s="37"/>
      <c r="NAB26" s="37"/>
      <c r="NAC26" s="37"/>
      <c r="NAD26" s="37"/>
      <c r="NAE26" s="37"/>
      <c r="NAF26" s="37"/>
      <c r="NAG26" s="37"/>
      <c r="NAH26" s="37"/>
      <c r="NAI26" s="37"/>
      <c r="NAJ26" s="37"/>
      <c r="NAK26" s="37"/>
      <c r="NAL26" s="37"/>
      <c r="NAM26" s="37"/>
      <c r="NAN26" s="37"/>
      <c r="NAO26" s="37"/>
      <c r="NAP26" s="37"/>
      <c r="NAQ26" s="37"/>
      <c r="NAR26" s="37"/>
      <c r="NAS26" s="37"/>
      <c r="NAT26" s="37"/>
      <c r="NAU26" s="37"/>
      <c r="NAV26" s="37"/>
      <c r="NAW26" s="37"/>
      <c r="NAX26" s="37"/>
      <c r="NAY26" s="37"/>
      <c r="NAZ26" s="37"/>
      <c r="NBA26" s="37"/>
      <c r="NBB26" s="37"/>
      <c r="NBC26" s="37"/>
      <c r="NBD26" s="37"/>
      <c r="NBE26" s="37"/>
      <c r="NBF26" s="37"/>
      <c r="NBG26" s="37"/>
      <c r="NBH26" s="37"/>
      <c r="NBI26" s="37"/>
      <c r="NBJ26" s="37"/>
      <c r="NBK26" s="37"/>
      <c r="NBL26" s="37"/>
      <c r="NBM26" s="37"/>
      <c r="NBN26" s="37"/>
      <c r="NBO26" s="37"/>
      <c r="NBP26" s="37"/>
      <c r="NBQ26" s="37"/>
      <c r="NBR26" s="37"/>
      <c r="NBS26" s="37"/>
      <c r="NBT26" s="37"/>
      <c r="NBU26" s="37"/>
      <c r="NBV26" s="37"/>
      <c r="NBW26" s="37"/>
      <c r="NBX26" s="37"/>
      <c r="NBY26" s="37"/>
      <c r="NBZ26" s="37"/>
      <c r="NCA26" s="37"/>
      <c r="NCB26" s="37"/>
      <c r="NCC26" s="37"/>
      <c r="NCD26" s="37"/>
      <c r="NCE26" s="37"/>
      <c r="NCF26" s="37"/>
      <c r="NCG26" s="37"/>
      <c r="NCH26" s="37"/>
      <c r="NCI26" s="37"/>
      <c r="NCJ26" s="37"/>
      <c r="NCK26" s="37"/>
      <c r="NCL26" s="37"/>
      <c r="NCM26" s="37"/>
      <c r="NCN26" s="37"/>
      <c r="NCO26" s="37"/>
      <c r="NCP26" s="37"/>
      <c r="NCQ26" s="37"/>
      <c r="NCR26" s="37"/>
      <c r="NCS26" s="37"/>
      <c r="NCT26" s="37"/>
      <c r="NCU26" s="37"/>
      <c r="NCV26" s="37"/>
      <c r="NCW26" s="37"/>
      <c r="NCX26" s="37"/>
      <c r="NCY26" s="37"/>
      <c r="NCZ26" s="37"/>
      <c r="NDA26" s="37"/>
      <c r="NDB26" s="37"/>
      <c r="NDC26" s="37"/>
      <c r="NDD26" s="37"/>
      <c r="NDE26" s="37"/>
      <c r="NDF26" s="37"/>
      <c r="NDG26" s="37"/>
      <c r="NDH26" s="37"/>
      <c r="NDI26" s="37"/>
      <c r="NDJ26" s="37"/>
      <c r="NDK26" s="37"/>
      <c r="NDL26" s="37"/>
      <c r="NDM26" s="37"/>
      <c r="NDN26" s="37"/>
      <c r="NDO26" s="37"/>
      <c r="NDP26" s="37"/>
      <c r="NDQ26" s="37"/>
      <c r="NDR26" s="37"/>
      <c r="NDS26" s="37"/>
      <c r="NDT26" s="37"/>
      <c r="NDU26" s="37"/>
      <c r="NDV26" s="37"/>
      <c r="NDW26" s="37"/>
      <c r="NDX26" s="37"/>
      <c r="NDY26" s="37"/>
      <c r="NDZ26" s="37"/>
      <c r="NEA26" s="37"/>
      <c r="NEB26" s="37"/>
      <c r="NEC26" s="37"/>
      <c r="NED26" s="37"/>
      <c r="NEE26" s="37"/>
      <c r="NEF26" s="37"/>
      <c r="NEG26" s="37"/>
      <c r="NEH26" s="37"/>
      <c r="NEI26" s="37"/>
      <c r="NEJ26" s="37"/>
      <c r="NEK26" s="37"/>
      <c r="NEL26" s="37"/>
      <c r="NEM26" s="37"/>
      <c r="NEN26" s="37"/>
      <c r="NEO26" s="37"/>
      <c r="NEP26" s="37"/>
      <c r="NEQ26" s="37"/>
      <c r="NER26" s="37"/>
      <c r="NES26" s="37"/>
      <c r="NET26" s="37"/>
      <c r="NEU26" s="37"/>
      <c r="NEV26" s="37"/>
      <c r="NEW26" s="37"/>
      <c r="NEX26" s="37"/>
      <c r="NEY26" s="37"/>
      <c r="NEZ26" s="37"/>
      <c r="NFA26" s="37"/>
      <c r="NFB26" s="37"/>
      <c r="NFC26" s="37"/>
      <c r="NFD26" s="37"/>
      <c r="NFE26" s="37"/>
      <c r="NFF26" s="37"/>
      <c r="NFG26" s="37"/>
      <c r="NFH26" s="37"/>
      <c r="NFI26" s="37"/>
      <c r="NFJ26" s="37"/>
      <c r="NFK26" s="37"/>
      <c r="NFL26" s="37"/>
      <c r="NFM26" s="37"/>
      <c r="NFN26" s="37"/>
      <c r="NFO26" s="37"/>
      <c r="NFP26" s="37"/>
      <c r="NFQ26" s="37"/>
      <c r="NFR26" s="37"/>
      <c r="NFS26" s="37"/>
      <c r="NFT26" s="37"/>
      <c r="NFU26" s="37"/>
      <c r="NFV26" s="37"/>
      <c r="NFW26" s="37"/>
      <c r="NFX26" s="37"/>
      <c r="NFY26" s="37"/>
      <c r="NFZ26" s="37"/>
      <c r="NGA26" s="37"/>
      <c r="NGB26" s="37"/>
      <c r="NGC26" s="37"/>
      <c r="NGD26" s="37"/>
      <c r="NGE26" s="37"/>
      <c r="NGF26" s="37"/>
      <c r="NGG26" s="37"/>
      <c r="NGH26" s="37"/>
      <c r="NGI26" s="37"/>
      <c r="NGJ26" s="37"/>
      <c r="NGK26" s="37"/>
      <c r="NGL26" s="37"/>
      <c r="NGM26" s="37"/>
      <c r="NGN26" s="37"/>
      <c r="NGO26" s="37"/>
      <c r="NGP26" s="37"/>
      <c r="NGQ26" s="37"/>
      <c r="NGR26" s="37"/>
      <c r="NGS26" s="37"/>
      <c r="NGT26" s="37"/>
      <c r="NGU26" s="37"/>
      <c r="NGV26" s="37"/>
      <c r="NGW26" s="37"/>
      <c r="NGX26" s="37"/>
      <c r="NGY26" s="37"/>
      <c r="NGZ26" s="37"/>
      <c r="NHA26" s="37"/>
      <c r="NHB26" s="37"/>
      <c r="NHC26" s="37"/>
      <c r="NHD26" s="37"/>
      <c r="NHE26" s="37"/>
      <c r="NHF26" s="37"/>
      <c r="NHG26" s="37"/>
      <c r="NHH26" s="37"/>
      <c r="NHI26" s="37"/>
      <c r="NHJ26" s="37"/>
      <c r="NHK26" s="37"/>
      <c r="NHL26" s="37"/>
      <c r="NHM26" s="37"/>
      <c r="NHN26" s="37"/>
      <c r="NHO26" s="37"/>
      <c r="NHP26" s="37"/>
      <c r="NHQ26" s="37"/>
      <c r="NHR26" s="37"/>
      <c r="NHS26" s="37"/>
      <c r="NHT26" s="37"/>
      <c r="NHU26" s="37"/>
      <c r="NHV26" s="37"/>
      <c r="NHW26" s="37"/>
      <c r="NHX26" s="37"/>
      <c r="NHY26" s="37"/>
      <c r="NHZ26" s="37"/>
      <c r="NIA26" s="37"/>
      <c r="NIB26" s="37"/>
      <c r="NIC26" s="37"/>
      <c r="NID26" s="37"/>
      <c r="NIE26" s="37"/>
      <c r="NIF26" s="37"/>
      <c r="NIG26" s="37"/>
      <c r="NIH26" s="37"/>
      <c r="NII26" s="37"/>
      <c r="NIJ26" s="37"/>
      <c r="NIK26" s="37"/>
      <c r="NIL26" s="37"/>
      <c r="NIM26" s="37"/>
      <c r="NIN26" s="37"/>
      <c r="NIO26" s="37"/>
      <c r="NIP26" s="37"/>
      <c r="NIQ26" s="37"/>
      <c r="NIR26" s="37"/>
      <c r="NIS26" s="37"/>
      <c r="NIT26" s="37"/>
      <c r="NIU26" s="37"/>
      <c r="NIV26" s="37"/>
      <c r="NIW26" s="37"/>
      <c r="NIX26" s="37"/>
      <c r="NIY26" s="37"/>
      <c r="NIZ26" s="37"/>
      <c r="NJA26" s="37"/>
      <c r="NJB26" s="37"/>
      <c r="NJC26" s="37"/>
      <c r="NJD26" s="37"/>
      <c r="NJE26" s="37"/>
      <c r="NJF26" s="37"/>
      <c r="NJG26" s="37"/>
      <c r="NJH26" s="37"/>
      <c r="NJI26" s="37"/>
      <c r="NJJ26" s="37"/>
      <c r="NJK26" s="37"/>
      <c r="NJL26" s="37"/>
      <c r="NJM26" s="37"/>
      <c r="NJN26" s="37"/>
      <c r="NJO26" s="37"/>
      <c r="NJP26" s="37"/>
      <c r="NJQ26" s="37"/>
      <c r="NJR26" s="37"/>
      <c r="NJS26" s="37"/>
      <c r="NJT26" s="37"/>
      <c r="NJU26" s="37"/>
      <c r="NJV26" s="37"/>
      <c r="NJW26" s="37"/>
      <c r="NJX26" s="37"/>
      <c r="NJY26" s="37"/>
      <c r="NJZ26" s="37"/>
      <c r="NKA26" s="37"/>
      <c r="NKB26" s="37"/>
      <c r="NKC26" s="37"/>
      <c r="NKD26" s="37"/>
      <c r="NKE26" s="37"/>
      <c r="NKF26" s="37"/>
      <c r="NKG26" s="37"/>
      <c r="NKH26" s="37"/>
      <c r="NKI26" s="37"/>
      <c r="NKJ26" s="37"/>
      <c r="NKK26" s="37"/>
      <c r="NKL26" s="37"/>
      <c r="NKM26" s="37"/>
      <c r="NKN26" s="37"/>
      <c r="NKO26" s="37"/>
      <c r="NKP26" s="37"/>
      <c r="NKQ26" s="37"/>
      <c r="NKR26" s="37"/>
      <c r="NKS26" s="37"/>
      <c r="NKT26" s="37"/>
      <c r="NKU26" s="37"/>
      <c r="NKV26" s="37"/>
      <c r="NKW26" s="37"/>
      <c r="NKX26" s="37"/>
      <c r="NKY26" s="37"/>
      <c r="NKZ26" s="37"/>
      <c r="NLA26" s="37"/>
      <c r="NLB26" s="37"/>
      <c r="NLC26" s="37"/>
      <c r="NLD26" s="37"/>
      <c r="NLE26" s="37"/>
      <c r="NLF26" s="37"/>
      <c r="NLG26" s="37"/>
      <c r="NLH26" s="37"/>
      <c r="NLI26" s="37"/>
      <c r="NLJ26" s="37"/>
      <c r="NLK26" s="37"/>
      <c r="NLL26" s="37"/>
      <c r="NLM26" s="37"/>
      <c r="NLN26" s="37"/>
      <c r="NLO26" s="37"/>
      <c r="NLP26" s="37"/>
      <c r="NLQ26" s="37"/>
      <c r="NLR26" s="37"/>
      <c r="NLS26" s="37"/>
      <c r="NLT26" s="37"/>
      <c r="NLU26" s="37"/>
      <c r="NLV26" s="37"/>
      <c r="NLW26" s="37"/>
      <c r="NLX26" s="37"/>
      <c r="NLY26" s="37"/>
      <c r="NLZ26" s="37"/>
      <c r="NMA26" s="37"/>
      <c r="NMB26" s="37"/>
      <c r="NMC26" s="37"/>
      <c r="NMD26" s="37"/>
      <c r="NME26" s="37"/>
      <c r="NMF26" s="37"/>
      <c r="NMG26" s="37"/>
      <c r="NMH26" s="37"/>
      <c r="NMI26" s="37"/>
      <c r="NMJ26" s="37"/>
      <c r="NMK26" s="37"/>
      <c r="NML26" s="37"/>
      <c r="NMM26" s="37"/>
      <c r="NMN26" s="37"/>
      <c r="NMO26" s="37"/>
      <c r="NMP26" s="37"/>
      <c r="NMQ26" s="37"/>
      <c r="NMR26" s="37"/>
      <c r="NMS26" s="37"/>
      <c r="NMT26" s="37"/>
      <c r="NMU26" s="37"/>
      <c r="NMV26" s="37"/>
      <c r="NMW26" s="37"/>
      <c r="NMX26" s="37"/>
      <c r="NMY26" s="37"/>
      <c r="NMZ26" s="37"/>
      <c r="NNA26" s="37"/>
      <c r="NNB26" s="37"/>
      <c r="NNC26" s="37"/>
      <c r="NND26" s="37"/>
      <c r="NNE26" s="37"/>
      <c r="NNF26" s="37"/>
      <c r="NNG26" s="37"/>
      <c r="NNH26" s="37"/>
      <c r="NNI26" s="37"/>
      <c r="NNJ26" s="37"/>
      <c r="NNK26" s="37"/>
      <c r="NNL26" s="37"/>
      <c r="NNM26" s="37"/>
      <c r="NNN26" s="37"/>
      <c r="NNO26" s="37"/>
      <c r="NNP26" s="37"/>
      <c r="NNQ26" s="37"/>
      <c r="NNR26" s="37"/>
      <c r="NNS26" s="37"/>
      <c r="NNT26" s="37"/>
      <c r="NNU26" s="37"/>
      <c r="NNV26" s="37"/>
      <c r="NNW26" s="37"/>
      <c r="NNX26" s="37"/>
      <c r="NNY26" s="37"/>
      <c r="NNZ26" s="37"/>
      <c r="NOA26" s="37"/>
      <c r="NOB26" s="37"/>
      <c r="NOC26" s="37"/>
      <c r="NOD26" s="37"/>
      <c r="NOE26" s="37"/>
      <c r="NOF26" s="37"/>
      <c r="NOG26" s="37"/>
      <c r="NOH26" s="37"/>
      <c r="NOI26" s="37"/>
      <c r="NOJ26" s="37"/>
      <c r="NOK26" s="37"/>
      <c r="NOL26" s="37"/>
      <c r="NOM26" s="37"/>
      <c r="NON26" s="37"/>
      <c r="NOO26" s="37"/>
      <c r="NOP26" s="37"/>
      <c r="NOQ26" s="37"/>
      <c r="NOR26" s="37"/>
      <c r="NOS26" s="37"/>
      <c r="NOT26" s="37"/>
      <c r="NOU26" s="37"/>
      <c r="NOV26" s="37"/>
      <c r="NOW26" s="37"/>
      <c r="NOX26" s="37"/>
      <c r="NOY26" s="37"/>
      <c r="NOZ26" s="37"/>
      <c r="NPA26" s="37"/>
      <c r="NPB26" s="37"/>
      <c r="NPC26" s="37"/>
      <c r="NPD26" s="37"/>
      <c r="NPE26" s="37"/>
      <c r="NPF26" s="37"/>
      <c r="NPG26" s="37"/>
      <c r="NPH26" s="37"/>
      <c r="NPI26" s="37"/>
      <c r="NPJ26" s="37"/>
      <c r="NPK26" s="37"/>
      <c r="NPL26" s="37"/>
      <c r="NPM26" s="37"/>
      <c r="NPN26" s="37"/>
      <c r="NPO26" s="37"/>
      <c r="NPP26" s="37"/>
      <c r="NPQ26" s="37"/>
      <c r="NPR26" s="37"/>
      <c r="NPS26" s="37"/>
      <c r="NPT26" s="37"/>
      <c r="NPU26" s="37"/>
      <c r="NPV26" s="37"/>
      <c r="NPW26" s="37"/>
      <c r="NPX26" s="37"/>
      <c r="NPY26" s="37"/>
      <c r="NPZ26" s="37"/>
      <c r="NQA26" s="37"/>
      <c r="NQB26" s="37"/>
      <c r="NQC26" s="37"/>
      <c r="NQD26" s="37"/>
      <c r="NQE26" s="37"/>
      <c r="NQF26" s="37"/>
      <c r="NQG26" s="37"/>
      <c r="NQH26" s="37"/>
      <c r="NQI26" s="37"/>
      <c r="NQJ26" s="37"/>
      <c r="NQK26" s="37"/>
      <c r="NQL26" s="37"/>
      <c r="NQM26" s="37"/>
      <c r="NQN26" s="37"/>
      <c r="NQO26" s="37"/>
      <c r="NQP26" s="37"/>
      <c r="NQQ26" s="37"/>
      <c r="NQR26" s="37"/>
      <c r="NQS26" s="37"/>
      <c r="NQT26" s="37"/>
      <c r="NQU26" s="37"/>
      <c r="NQV26" s="37"/>
      <c r="NQW26" s="37"/>
      <c r="NQX26" s="37"/>
      <c r="NQY26" s="37"/>
      <c r="NQZ26" s="37"/>
      <c r="NRA26" s="37"/>
      <c r="NRB26" s="37"/>
      <c r="NRC26" s="37"/>
      <c r="NRD26" s="37"/>
      <c r="NRE26" s="37"/>
      <c r="NRF26" s="37"/>
      <c r="NRG26" s="37"/>
      <c r="NRH26" s="37"/>
      <c r="NRI26" s="37"/>
      <c r="NRJ26" s="37"/>
      <c r="NRK26" s="37"/>
      <c r="NRL26" s="37"/>
      <c r="NRM26" s="37"/>
      <c r="NRN26" s="37"/>
      <c r="NRO26" s="37"/>
      <c r="NRP26" s="37"/>
      <c r="NRQ26" s="37"/>
      <c r="NRR26" s="37"/>
      <c r="NRS26" s="37"/>
      <c r="NRT26" s="37"/>
      <c r="NRU26" s="37"/>
      <c r="NRV26" s="37"/>
      <c r="NRW26" s="37"/>
      <c r="NRX26" s="37"/>
      <c r="NRY26" s="37"/>
      <c r="NRZ26" s="37"/>
      <c r="NSA26" s="37"/>
      <c r="NSB26" s="37"/>
      <c r="NSC26" s="37"/>
      <c r="NSD26" s="37"/>
      <c r="NSE26" s="37"/>
      <c r="NSF26" s="37"/>
      <c r="NSG26" s="37"/>
      <c r="NSH26" s="37"/>
      <c r="NSI26" s="37"/>
      <c r="NSJ26" s="37"/>
      <c r="NSK26" s="37"/>
      <c r="NSL26" s="37"/>
      <c r="NSM26" s="37"/>
      <c r="NSN26" s="37"/>
      <c r="NSO26" s="37"/>
      <c r="NSP26" s="37"/>
      <c r="NSQ26" s="37"/>
      <c r="NSR26" s="37"/>
      <c r="NSS26" s="37"/>
      <c r="NST26" s="37"/>
      <c r="NSU26" s="37"/>
      <c r="NSV26" s="37"/>
      <c r="NSW26" s="37"/>
      <c r="NSX26" s="37"/>
      <c r="NSY26" s="37"/>
      <c r="NSZ26" s="37"/>
      <c r="NTA26" s="37"/>
      <c r="NTB26" s="37"/>
      <c r="NTC26" s="37"/>
      <c r="NTD26" s="37"/>
      <c r="NTE26" s="37"/>
      <c r="NTF26" s="37"/>
      <c r="NTG26" s="37"/>
      <c r="NTH26" s="37"/>
      <c r="NTI26" s="37"/>
      <c r="NTJ26" s="37"/>
      <c r="NTK26" s="37"/>
      <c r="NTL26" s="37"/>
      <c r="NTM26" s="37"/>
      <c r="NTN26" s="37"/>
      <c r="NTO26" s="37"/>
      <c r="NTP26" s="37"/>
      <c r="NTQ26" s="37"/>
      <c r="NTR26" s="37"/>
      <c r="NTS26" s="37"/>
      <c r="NTT26" s="37"/>
      <c r="NTU26" s="37"/>
      <c r="NTV26" s="37"/>
      <c r="NTW26" s="37"/>
      <c r="NTX26" s="37"/>
      <c r="NTY26" s="37"/>
      <c r="NTZ26" s="37"/>
      <c r="NUA26" s="37"/>
      <c r="NUB26" s="37"/>
      <c r="NUC26" s="37"/>
      <c r="NUD26" s="37"/>
      <c r="NUE26" s="37"/>
      <c r="NUF26" s="37"/>
      <c r="NUG26" s="37"/>
      <c r="NUH26" s="37"/>
      <c r="NUI26" s="37"/>
      <c r="NUJ26" s="37"/>
      <c r="NUK26" s="37"/>
      <c r="NUL26" s="37"/>
      <c r="NUM26" s="37"/>
      <c r="NUN26" s="37"/>
      <c r="NUO26" s="37"/>
      <c r="NUP26" s="37"/>
      <c r="NUQ26" s="37"/>
      <c r="NUR26" s="37"/>
      <c r="NUS26" s="37"/>
      <c r="NUT26" s="37"/>
      <c r="NUU26" s="37"/>
      <c r="NUV26" s="37"/>
      <c r="NUW26" s="37"/>
      <c r="NUX26" s="37"/>
      <c r="NUY26" s="37"/>
      <c r="NUZ26" s="37"/>
      <c r="NVA26" s="37"/>
      <c r="NVB26" s="37"/>
      <c r="NVC26" s="37"/>
      <c r="NVD26" s="37"/>
      <c r="NVE26" s="37"/>
      <c r="NVF26" s="37"/>
      <c r="NVG26" s="37"/>
      <c r="NVH26" s="37"/>
      <c r="NVI26" s="37"/>
      <c r="NVJ26" s="37"/>
      <c r="NVK26" s="37"/>
      <c r="NVL26" s="37"/>
      <c r="NVM26" s="37"/>
      <c r="NVN26" s="37"/>
      <c r="NVO26" s="37"/>
      <c r="NVP26" s="37"/>
      <c r="NVQ26" s="37"/>
      <c r="NVR26" s="37"/>
      <c r="NVS26" s="37"/>
      <c r="NVT26" s="37"/>
      <c r="NVU26" s="37"/>
      <c r="NVV26" s="37"/>
      <c r="NVW26" s="37"/>
      <c r="NVX26" s="37"/>
      <c r="NVY26" s="37"/>
      <c r="NVZ26" s="37"/>
      <c r="NWA26" s="37"/>
      <c r="NWB26" s="37"/>
      <c r="NWC26" s="37"/>
      <c r="NWD26" s="37"/>
      <c r="NWE26" s="37"/>
      <c r="NWF26" s="37"/>
      <c r="NWG26" s="37"/>
      <c r="NWH26" s="37"/>
      <c r="NWI26" s="37"/>
      <c r="NWJ26" s="37"/>
      <c r="NWK26" s="37"/>
      <c r="NWL26" s="37"/>
      <c r="NWM26" s="37"/>
      <c r="NWN26" s="37"/>
      <c r="NWO26" s="37"/>
      <c r="NWP26" s="37"/>
      <c r="NWQ26" s="37"/>
      <c r="NWR26" s="37"/>
      <c r="NWS26" s="37"/>
      <c r="NWT26" s="37"/>
      <c r="NWU26" s="37"/>
      <c r="NWV26" s="37"/>
      <c r="NWW26" s="37"/>
      <c r="NWX26" s="37"/>
      <c r="NWY26" s="37"/>
      <c r="NWZ26" s="37"/>
      <c r="NXA26" s="37"/>
      <c r="NXB26" s="37"/>
      <c r="NXC26" s="37"/>
      <c r="NXD26" s="37"/>
      <c r="NXE26" s="37"/>
      <c r="NXF26" s="37"/>
      <c r="NXG26" s="37"/>
      <c r="NXH26" s="37"/>
      <c r="NXI26" s="37"/>
      <c r="NXJ26" s="37"/>
      <c r="NXK26" s="37"/>
      <c r="NXL26" s="37"/>
      <c r="NXM26" s="37"/>
      <c r="NXN26" s="37"/>
      <c r="NXO26" s="37"/>
      <c r="NXP26" s="37"/>
      <c r="NXQ26" s="37"/>
      <c r="NXR26" s="37"/>
      <c r="NXS26" s="37"/>
      <c r="NXT26" s="37"/>
      <c r="NXU26" s="37"/>
      <c r="NXV26" s="37"/>
      <c r="NXW26" s="37"/>
      <c r="NXX26" s="37"/>
      <c r="NXY26" s="37"/>
      <c r="NXZ26" s="37"/>
      <c r="NYA26" s="37"/>
      <c r="NYB26" s="37"/>
      <c r="NYC26" s="37"/>
      <c r="NYD26" s="37"/>
      <c r="NYE26" s="37"/>
      <c r="NYF26" s="37"/>
      <c r="NYG26" s="37"/>
      <c r="NYH26" s="37"/>
      <c r="NYI26" s="37"/>
      <c r="NYJ26" s="37"/>
      <c r="NYK26" s="37"/>
      <c r="NYL26" s="37"/>
      <c r="NYM26" s="37"/>
      <c r="NYN26" s="37"/>
      <c r="NYO26" s="37"/>
      <c r="NYP26" s="37"/>
      <c r="NYQ26" s="37"/>
      <c r="NYR26" s="37"/>
      <c r="NYS26" s="37"/>
      <c r="NYT26" s="37"/>
      <c r="NYU26" s="37"/>
      <c r="NYV26" s="37"/>
      <c r="NYW26" s="37"/>
      <c r="NYX26" s="37"/>
      <c r="NYY26" s="37"/>
      <c r="NYZ26" s="37"/>
      <c r="NZA26" s="37"/>
      <c r="NZB26" s="37"/>
      <c r="NZC26" s="37"/>
      <c r="NZD26" s="37"/>
      <c r="NZE26" s="37"/>
      <c r="NZF26" s="37"/>
      <c r="NZG26" s="37"/>
      <c r="NZH26" s="37"/>
      <c r="NZI26" s="37"/>
      <c r="NZJ26" s="37"/>
      <c r="NZK26" s="37"/>
      <c r="NZL26" s="37"/>
      <c r="NZM26" s="37"/>
      <c r="NZN26" s="37"/>
      <c r="NZO26" s="37"/>
      <c r="NZP26" s="37"/>
      <c r="NZQ26" s="37"/>
      <c r="NZR26" s="37"/>
      <c r="NZS26" s="37"/>
      <c r="NZT26" s="37"/>
      <c r="NZU26" s="37"/>
      <c r="NZV26" s="37"/>
      <c r="NZW26" s="37"/>
      <c r="NZX26" s="37"/>
      <c r="NZY26" s="37"/>
      <c r="NZZ26" s="37"/>
      <c r="OAA26" s="37"/>
      <c r="OAB26" s="37"/>
      <c r="OAC26" s="37"/>
      <c r="OAD26" s="37"/>
      <c r="OAE26" s="37"/>
      <c r="OAF26" s="37"/>
      <c r="OAG26" s="37"/>
      <c r="OAH26" s="37"/>
      <c r="OAI26" s="37"/>
      <c r="OAJ26" s="37"/>
      <c r="OAK26" s="37"/>
      <c r="OAL26" s="37"/>
      <c r="OAM26" s="37"/>
      <c r="OAN26" s="37"/>
      <c r="OAO26" s="37"/>
      <c r="OAP26" s="37"/>
      <c r="OAQ26" s="37"/>
      <c r="OAR26" s="37"/>
      <c r="OAS26" s="37"/>
      <c r="OAT26" s="37"/>
      <c r="OAU26" s="37"/>
      <c r="OAV26" s="37"/>
      <c r="OAW26" s="37"/>
      <c r="OAX26" s="37"/>
      <c r="OAY26" s="37"/>
      <c r="OAZ26" s="37"/>
      <c r="OBA26" s="37"/>
      <c r="OBB26" s="37"/>
      <c r="OBC26" s="37"/>
      <c r="OBD26" s="37"/>
      <c r="OBE26" s="37"/>
      <c r="OBF26" s="37"/>
      <c r="OBG26" s="37"/>
      <c r="OBH26" s="37"/>
      <c r="OBI26" s="37"/>
      <c r="OBJ26" s="37"/>
      <c r="OBK26" s="37"/>
      <c r="OBL26" s="37"/>
      <c r="OBM26" s="37"/>
      <c r="OBN26" s="37"/>
      <c r="OBO26" s="37"/>
      <c r="OBP26" s="37"/>
      <c r="OBQ26" s="37"/>
      <c r="OBR26" s="37"/>
      <c r="OBS26" s="37"/>
      <c r="OBT26" s="37"/>
      <c r="OBU26" s="37"/>
      <c r="OBV26" s="37"/>
      <c r="OBW26" s="37"/>
      <c r="OBX26" s="37"/>
      <c r="OBY26" s="37"/>
      <c r="OBZ26" s="37"/>
      <c r="OCA26" s="37"/>
      <c r="OCB26" s="37"/>
      <c r="OCC26" s="37"/>
      <c r="OCD26" s="37"/>
      <c r="OCE26" s="37"/>
      <c r="OCF26" s="37"/>
      <c r="OCG26" s="37"/>
      <c r="OCH26" s="37"/>
      <c r="OCI26" s="37"/>
      <c r="OCJ26" s="37"/>
      <c r="OCK26" s="37"/>
      <c r="OCL26" s="37"/>
      <c r="OCM26" s="37"/>
      <c r="OCN26" s="37"/>
      <c r="OCO26" s="37"/>
      <c r="OCP26" s="37"/>
      <c r="OCQ26" s="37"/>
      <c r="OCR26" s="37"/>
      <c r="OCS26" s="37"/>
      <c r="OCT26" s="37"/>
      <c r="OCU26" s="37"/>
      <c r="OCV26" s="37"/>
      <c r="OCW26" s="37"/>
      <c r="OCX26" s="37"/>
      <c r="OCY26" s="37"/>
      <c r="OCZ26" s="37"/>
      <c r="ODA26" s="37"/>
      <c r="ODB26" s="37"/>
      <c r="ODC26" s="37"/>
      <c r="ODD26" s="37"/>
      <c r="ODE26" s="37"/>
      <c r="ODF26" s="37"/>
      <c r="ODG26" s="37"/>
      <c r="ODH26" s="37"/>
      <c r="ODI26" s="37"/>
      <c r="ODJ26" s="37"/>
      <c r="ODK26" s="37"/>
      <c r="ODL26" s="37"/>
      <c r="ODM26" s="37"/>
      <c r="ODN26" s="37"/>
      <c r="ODO26" s="37"/>
      <c r="ODP26" s="37"/>
      <c r="ODQ26" s="37"/>
      <c r="ODR26" s="37"/>
      <c r="ODS26" s="37"/>
      <c r="ODT26" s="37"/>
      <c r="ODU26" s="37"/>
      <c r="ODV26" s="37"/>
      <c r="ODW26" s="37"/>
      <c r="ODX26" s="37"/>
      <c r="ODY26" s="37"/>
      <c r="ODZ26" s="37"/>
      <c r="OEA26" s="37"/>
      <c r="OEB26" s="37"/>
      <c r="OEC26" s="37"/>
      <c r="OED26" s="37"/>
      <c r="OEE26" s="37"/>
      <c r="OEF26" s="37"/>
      <c r="OEG26" s="37"/>
      <c r="OEH26" s="37"/>
      <c r="OEI26" s="37"/>
      <c r="OEJ26" s="37"/>
      <c r="OEK26" s="37"/>
      <c r="OEL26" s="37"/>
      <c r="OEM26" s="37"/>
      <c r="OEN26" s="37"/>
      <c r="OEO26" s="37"/>
      <c r="OEP26" s="37"/>
      <c r="OEQ26" s="37"/>
      <c r="OER26" s="37"/>
      <c r="OES26" s="37"/>
      <c r="OET26" s="37"/>
      <c r="OEU26" s="37"/>
      <c r="OEV26" s="37"/>
      <c r="OEW26" s="37"/>
      <c r="OEX26" s="37"/>
      <c r="OEY26" s="37"/>
      <c r="OEZ26" s="37"/>
      <c r="OFA26" s="37"/>
      <c r="OFB26" s="37"/>
      <c r="OFC26" s="37"/>
      <c r="OFD26" s="37"/>
      <c r="OFE26" s="37"/>
      <c r="OFF26" s="37"/>
      <c r="OFG26" s="37"/>
      <c r="OFH26" s="37"/>
      <c r="OFI26" s="37"/>
      <c r="OFJ26" s="37"/>
      <c r="OFK26" s="37"/>
      <c r="OFL26" s="37"/>
      <c r="OFM26" s="37"/>
      <c r="OFN26" s="37"/>
      <c r="OFO26" s="37"/>
      <c r="OFP26" s="37"/>
      <c r="OFQ26" s="37"/>
      <c r="OFR26" s="37"/>
      <c r="OFS26" s="37"/>
      <c r="OFT26" s="37"/>
      <c r="OFU26" s="37"/>
      <c r="OFV26" s="37"/>
      <c r="OFW26" s="37"/>
      <c r="OFX26" s="37"/>
      <c r="OFY26" s="37"/>
      <c r="OFZ26" s="37"/>
      <c r="OGA26" s="37"/>
      <c r="OGB26" s="37"/>
      <c r="OGC26" s="37"/>
      <c r="OGD26" s="37"/>
      <c r="OGE26" s="37"/>
      <c r="OGF26" s="37"/>
      <c r="OGG26" s="37"/>
      <c r="OGH26" s="37"/>
      <c r="OGI26" s="37"/>
      <c r="OGJ26" s="37"/>
      <c r="OGK26" s="37"/>
      <c r="OGL26" s="37"/>
      <c r="OGM26" s="37"/>
      <c r="OGN26" s="37"/>
      <c r="OGO26" s="37"/>
      <c r="OGP26" s="37"/>
      <c r="OGQ26" s="37"/>
      <c r="OGR26" s="37"/>
      <c r="OGS26" s="37"/>
      <c r="OGT26" s="37"/>
      <c r="OGU26" s="37"/>
      <c r="OGV26" s="37"/>
      <c r="OGW26" s="37"/>
      <c r="OGX26" s="37"/>
      <c r="OGY26" s="37"/>
      <c r="OGZ26" s="37"/>
      <c r="OHA26" s="37"/>
      <c r="OHB26" s="37"/>
      <c r="OHC26" s="37"/>
      <c r="OHD26" s="37"/>
      <c r="OHE26" s="37"/>
      <c r="OHF26" s="37"/>
      <c r="OHG26" s="37"/>
      <c r="OHH26" s="37"/>
      <c r="OHI26" s="37"/>
      <c r="OHJ26" s="37"/>
      <c r="OHK26" s="37"/>
      <c r="OHL26" s="37"/>
      <c r="OHM26" s="37"/>
      <c r="OHN26" s="37"/>
      <c r="OHO26" s="37"/>
      <c r="OHP26" s="37"/>
      <c r="OHQ26" s="37"/>
      <c r="OHR26" s="37"/>
      <c r="OHS26" s="37"/>
      <c r="OHT26" s="37"/>
      <c r="OHU26" s="37"/>
      <c r="OHV26" s="37"/>
      <c r="OHW26" s="37"/>
      <c r="OHX26" s="37"/>
      <c r="OHY26" s="37"/>
      <c r="OHZ26" s="37"/>
      <c r="OIA26" s="37"/>
      <c r="OIB26" s="37"/>
      <c r="OIC26" s="37"/>
      <c r="OID26" s="37"/>
      <c r="OIE26" s="37"/>
      <c r="OIF26" s="37"/>
      <c r="OIG26" s="37"/>
      <c r="OIH26" s="37"/>
      <c r="OII26" s="37"/>
      <c r="OIJ26" s="37"/>
      <c r="OIK26" s="37"/>
      <c r="OIL26" s="37"/>
      <c r="OIM26" s="37"/>
      <c r="OIN26" s="37"/>
      <c r="OIO26" s="37"/>
      <c r="OIP26" s="37"/>
      <c r="OIQ26" s="37"/>
      <c r="OIR26" s="37"/>
      <c r="OIS26" s="37"/>
      <c r="OIT26" s="37"/>
      <c r="OIU26" s="37"/>
      <c r="OIV26" s="37"/>
      <c r="OIW26" s="37"/>
      <c r="OIX26" s="37"/>
      <c r="OIY26" s="37"/>
      <c r="OIZ26" s="37"/>
      <c r="OJA26" s="37"/>
      <c r="OJB26" s="37"/>
      <c r="OJC26" s="37"/>
      <c r="OJD26" s="37"/>
      <c r="OJE26" s="37"/>
      <c r="OJF26" s="37"/>
      <c r="OJG26" s="37"/>
      <c r="OJH26" s="37"/>
      <c r="OJI26" s="37"/>
      <c r="OJJ26" s="37"/>
      <c r="OJK26" s="37"/>
      <c r="OJL26" s="37"/>
      <c r="OJM26" s="37"/>
      <c r="OJN26" s="37"/>
      <c r="OJO26" s="37"/>
      <c r="OJP26" s="37"/>
      <c r="OJQ26" s="37"/>
      <c r="OJR26" s="37"/>
      <c r="OJS26" s="37"/>
      <c r="OJT26" s="37"/>
      <c r="OJU26" s="37"/>
      <c r="OJV26" s="37"/>
      <c r="OJW26" s="37"/>
      <c r="OJX26" s="37"/>
      <c r="OJY26" s="37"/>
      <c r="OJZ26" s="37"/>
      <c r="OKA26" s="37"/>
      <c r="OKB26" s="37"/>
      <c r="OKC26" s="37"/>
      <c r="OKD26" s="37"/>
      <c r="OKE26" s="37"/>
      <c r="OKF26" s="37"/>
      <c r="OKG26" s="37"/>
      <c r="OKH26" s="37"/>
      <c r="OKI26" s="37"/>
      <c r="OKJ26" s="37"/>
      <c r="OKK26" s="37"/>
      <c r="OKL26" s="37"/>
      <c r="OKM26" s="37"/>
      <c r="OKN26" s="37"/>
      <c r="OKO26" s="37"/>
      <c r="OKP26" s="37"/>
      <c r="OKQ26" s="37"/>
      <c r="OKR26" s="37"/>
      <c r="OKS26" s="37"/>
      <c r="OKT26" s="37"/>
      <c r="OKU26" s="37"/>
      <c r="OKV26" s="37"/>
      <c r="OKW26" s="37"/>
      <c r="OKX26" s="37"/>
      <c r="OKY26" s="37"/>
      <c r="OKZ26" s="37"/>
      <c r="OLA26" s="37"/>
      <c r="OLB26" s="37"/>
      <c r="OLC26" s="37"/>
      <c r="OLD26" s="37"/>
      <c r="OLE26" s="37"/>
      <c r="OLF26" s="37"/>
      <c r="OLG26" s="37"/>
      <c r="OLH26" s="37"/>
      <c r="OLI26" s="37"/>
      <c r="OLJ26" s="37"/>
      <c r="OLK26" s="37"/>
      <c r="OLL26" s="37"/>
      <c r="OLM26" s="37"/>
      <c r="OLN26" s="37"/>
      <c r="OLO26" s="37"/>
      <c r="OLP26" s="37"/>
      <c r="OLQ26" s="37"/>
      <c r="OLR26" s="37"/>
      <c r="OLS26" s="37"/>
      <c r="OLT26" s="37"/>
      <c r="OLU26" s="37"/>
      <c r="OLV26" s="37"/>
      <c r="OLW26" s="37"/>
      <c r="OLX26" s="37"/>
      <c r="OLY26" s="37"/>
      <c r="OLZ26" s="37"/>
      <c r="OMA26" s="37"/>
      <c r="OMB26" s="37"/>
      <c r="OMC26" s="37"/>
      <c r="OMD26" s="37"/>
      <c r="OME26" s="37"/>
      <c r="OMF26" s="37"/>
      <c r="OMG26" s="37"/>
      <c r="OMH26" s="37"/>
      <c r="OMI26" s="37"/>
      <c r="OMJ26" s="37"/>
      <c r="OMK26" s="37"/>
      <c r="OML26" s="37"/>
      <c r="OMM26" s="37"/>
      <c r="OMN26" s="37"/>
      <c r="OMO26" s="37"/>
      <c r="OMP26" s="37"/>
      <c r="OMQ26" s="37"/>
      <c r="OMR26" s="37"/>
      <c r="OMS26" s="37"/>
      <c r="OMT26" s="37"/>
      <c r="OMU26" s="37"/>
      <c r="OMV26" s="37"/>
      <c r="OMW26" s="37"/>
      <c r="OMX26" s="37"/>
      <c r="OMY26" s="37"/>
      <c r="OMZ26" s="37"/>
      <c r="ONA26" s="37"/>
      <c r="ONB26" s="37"/>
      <c r="ONC26" s="37"/>
      <c r="OND26" s="37"/>
      <c r="ONE26" s="37"/>
      <c r="ONF26" s="37"/>
      <c r="ONG26" s="37"/>
      <c r="ONH26" s="37"/>
      <c r="ONI26" s="37"/>
      <c r="ONJ26" s="37"/>
      <c r="ONK26" s="37"/>
      <c r="ONL26" s="37"/>
      <c r="ONM26" s="37"/>
      <c r="ONN26" s="37"/>
      <c r="ONO26" s="37"/>
      <c r="ONP26" s="37"/>
      <c r="ONQ26" s="37"/>
      <c r="ONR26" s="37"/>
      <c r="ONS26" s="37"/>
      <c r="ONT26" s="37"/>
      <c r="ONU26" s="37"/>
      <c r="ONV26" s="37"/>
      <c r="ONW26" s="37"/>
      <c r="ONX26" s="37"/>
      <c r="ONY26" s="37"/>
      <c r="ONZ26" s="37"/>
      <c r="OOA26" s="37"/>
      <c r="OOB26" s="37"/>
      <c r="OOC26" s="37"/>
      <c r="OOD26" s="37"/>
      <c r="OOE26" s="37"/>
      <c r="OOF26" s="37"/>
      <c r="OOG26" s="37"/>
      <c r="OOH26" s="37"/>
      <c r="OOI26" s="37"/>
      <c r="OOJ26" s="37"/>
      <c r="OOK26" s="37"/>
      <c r="OOL26" s="37"/>
      <c r="OOM26" s="37"/>
      <c r="OON26" s="37"/>
      <c r="OOO26" s="37"/>
      <c r="OOP26" s="37"/>
      <c r="OOQ26" s="37"/>
      <c r="OOR26" s="37"/>
      <c r="OOS26" s="37"/>
      <c r="OOT26" s="37"/>
      <c r="OOU26" s="37"/>
      <c r="OOV26" s="37"/>
      <c r="OOW26" s="37"/>
      <c r="OOX26" s="37"/>
      <c r="OOY26" s="37"/>
      <c r="OOZ26" s="37"/>
      <c r="OPA26" s="37"/>
      <c r="OPB26" s="37"/>
      <c r="OPC26" s="37"/>
      <c r="OPD26" s="37"/>
      <c r="OPE26" s="37"/>
      <c r="OPF26" s="37"/>
      <c r="OPG26" s="37"/>
      <c r="OPH26" s="37"/>
      <c r="OPI26" s="37"/>
      <c r="OPJ26" s="37"/>
      <c r="OPK26" s="37"/>
      <c r="OPL26" s="37"/>
      <c r="OPM26" s="37"/>
      <c r="OPN26" s="37"/>
      <c r="OPO26" s="37"/>
      <c r="OPP26" s="37"/>
      <c r="OPQ26" s="37"/>
      <c r="OPR26" s="37"/>
      <c r="OPS26" s="37"/>
      <c r="OPT26" s="37"/>
      <c r="OPU26" s="37"/>
      <c r="OPV26" s="37"/>
      <c r="OPW26" s="37"/>
      <c r="OPX26" s="37"/>
      <c r="OPY26" s="37"/>
      <c r="OPZ26" s="37"/>
      <c r="OQA26" s="37"/>
      <c r="OQB26" s="37"/>
      <c r="OQC26" s="37"/>
      <c r="OQD26" s="37"/>
      <c r="OQE26" s="37"/>
      <c r="OQF26" s="37"/>
      <c r="OQG26" s="37"/>
      <c r="OQH26" s="37"/>
      <c r="OQI26" s="37"/>
      <c r="OQJ26" s="37"/>
      <c r="OQK26" s="37"/>
      <c r="OQL26" s="37"/>
      <c r="OQM26" s="37"/>
      <c r="OQN26" s="37"/>
      <c r="OQO26" s="37"/>
      <c r="OQP26" s="37"/>
      <c r="OQQ26" s="37"/>
      <c r="OQR26" s="37"/>
      <c r="OQS26" s="37"/>
      <c r="OQT26" s="37"/>
      <c r="OQU26" s="37"/>
      <c r="OQV26" s="37"/>
      <c r="OQW26" s="37"/>
      <c r="OQX26" s="37"/>
      <c r="OQY26" s="37"/>
      <c r="OQZ26" s="37"/>
      <c r="ORA26" s="37"/>
      <c r="ORB26" s="37"/>
      <c r="ORC26" s="37"/>
      <c r="ORD26" s="37"/>
      <c r="ORE26" s="37"/>
      <c r="ORF26" s="37"/>
      <c r="ORG26" s="37"/>
      <c r="ORH26" s="37"/>
      <c r="ORI26" s="37"/>
      <c r="ORJ26" s="37"/>
      <c r="ORK26" s="37"/>
      <c r="ORL26" s="37"/>
      <c r="ORM26" s="37"/>
      <c r="ORN26" s="37"/>
      <c r="ORO26" s="37"/>
      <c r="ORP26" s="37"/>
      <c r="ORQ26" s="37"/>
      <c r="ORR26" s="37"/>
      <c r="ORS26" s="37"/>
      <c r="ORT26" s="37"/>
      <c r="ORU26" s="37"/>
      <c r="ORV26" s="37"/>
      <c r="ORW26" s="37"/>
      <c r="ORX26" s="37"/>
      <c r="ORY26" s="37"/>
      <c r="ORZ26" s="37"/>
      <c r="OSA26" s="37"/>
      <c r="OSB26" s="37"/>
      <c r="OSC26" s="37"/>
      <c r="OSD26" s="37"/>
      <c r="OSE26" s="37"/>
      <c r="OSF26" s="37"/>
      <c r="OSG26" s="37"/>
      <c r="OSH26" s="37"/>
      <c r="OSI26" s="37"/>
      <c r="OSJ26" s="37"/>
      <c r="OSK26" s="37"/>
      <c r="OSL26" s="37"/>
      <c r="OSM26" s="37"/>
      <c r="OSN26" s="37"/>
      <c r="OSO26" s="37"/>
      <c r="OSP26" s="37"/>
      <c r="OSQ26" s="37"/>
      <c r="OSR26" s="37"/>
      <c r="OSS26" s="37"/>
      <c r="OST26" s="37"/>
      <c r="OSU26" s="37"/>
      <c r="OSV26" s="37"/>
      <c r="OSW26" s="37"/>
      <c r="OSX26" s="37"/>
      <c r="OSY26" s="37"/>
      <c r="OSZ26" s="37"/>
      <c r="OTA26" s="37"/>
      <c r="OTB26" s="37"/>
      <c r="OTC26" s="37"/>
      <c r="OTD26" s="37"/>
      <c r="OTE26" s="37"/>
      <c r="OTF26" s="37"/>
      <c r="OTG26" s="37"/>
      <c r="OTH26" s="37"/>
      <c r="OTI26" s="37"/>
      <c r="OTJ26" s="37"/>
      <c r="OTK26" s="37"/>
      <c r="OTL26" s="37"/>
      <c r="OTM26" s="37"/>
      <c r="OTN26" s="37"/>
      <c r="OTO26" s="37"/>
      <c r="OTP26" s="37"/>
      <c r="OTQ26" s="37"/>
      <c r="OTR26" s="37"/>
      <c r="OTS26" s="37"/>
      <c r="OTT26" s="37"/>
      <c r="OTU26" s="37"/>
      <c r="OTV26" s="37"/>
      <c r="OTW26" s="37"/>
      <c r="OTX26" s="37"/>
      <c r="OTY26" s="37"/>
      <c r="OTZ26" s="37"/>
      <c r="OUA26" s="37"/>
      <c r="OUB26" s="37"/>
      <c r="OUC26" s="37"/>
      <c r="OUD26" s="37"/>
      <c r="OUE26" s="37"/>
      <c r="OUF26" s="37"/>
      <c r="OUG26" s="37"/>
      <c r="OUH26" s="37"/>
      <c r="OUI26" s="37"/>
      <c r="OUJ26" s="37"/>
      <c r="OUK26" s="37"/>
      <c r="OUL26" s="37"/>
      <c r="OUM26" s="37"/>
      <c r="OUN26" s="37"/>
      <c r="OUO26" s="37"/>
      <c r="OUP26" s="37"/>
      <c r="OUQ26" s="37"/>
      <c r="OUR26" s="37"/>
      <c r="OUS26" s="37"/>
      <c r="OUT26" s="37"/>
      <c r="OUU26" s="37"/>
      <c r="OUV26" s="37"/>
      <c r="OUW26" s="37"/>
      <c r="OUX26" s="37"/>
      <c r="OUY26" s="37"/>
      <c r="OUZ26" s="37"/>
      <c r="OVA26" s="37"/>
      <c r="OVB26" s="37"/>
      <c r="OVC26" s="37"/>
      <c r="OVD26" s="37"/>
      <c r="OVE26" s="37"/>
      <c r="OVF26" s="37"/>
      <c r="OVG26" s="37"/>
      <c r="OVH26" s="37"/>
      <c r="OVI26" s="37"/>
      <c r="OVJ26" s="37"/>
      <c r="OVK26" s="37"/>
      <c r="OVL26" s="37"/>
      <c r="OVM26" s="37"/>
      <c r="OVN26" s="37"/>
      <c r="OVO26" s="37"/>
      <c r="OVP26" s="37"/>
      <c r="OVQ26" s="37"/>
      <c r="OVR26" s="37"/>
      <c r="OVS26" s="37"/>
      <c r="OVT26" s="37"/>
      <c r="OVU26" s="37"/>
      <c r="OVV26" s="37"/>
      <c r="OVW26" s="37"/>
      <c r="OVX26" s="37"/>
      <c r="OVY26" s="37"/>
      <c r="OVZ26" s="37"/>
      <c r="OWA26" s="37"/>
      <c r="OWB26" s="37"/>
      <c r="OWC26" s="37"/>
      <c r="OWD26" s="37"/>
      <c r="OWE26" s="37"/>
      <c r="OWF26" s="37"/>
      <c r="OWG26" s="37"/>
      <c r="OWH26" s="37"/>
      <c r="OWI26" s="37"/>
      <c r="OWJ26" s="37"/>
      <c r="OWK26" s="37"/>
      <c r="OWL26" s="37"/>
      <c r="OWM26" s="37"/>
      <c r="OWN26" s="37"/>
      <c r="OWO26" s="37"/>
      <c r="OWP26" s="37"/>
      <c r="OWQ26" s="37"/>
      <c r="OWR26" s="37"/>
      <c r="OWS26" s="37"/>
      <c r="OWT26" s="37"/>
      <c r="OWU26" s="37"/>
      <c r="OWV26" s="37"/>
      <c r="OWW26" s="37"/>
      <c r="OWX26" s="37"/>
      <c r="OWY26" s="37"/>
      <c r="OWZ26" s="37"/>
      <c r="OXA26" s="37"/>
      <c r="OXB26" s="37"/>
      <c r="OXC26" s="37"/>
      <c r="OXD26" s="37"/>
      <c r="OXE26" s="37"/>
      <c r="OXF26" s="37"/>
      <c r="OXG26" s="37"/>
      <c r="OXH26" s="37"/>
      <c r="OXI26" s="37"/>
      <c r="OXJ26" s="37"/>
      <c r="OXK26" s="37"/>
      <c r="OXL26" s="37"/>
      <c r="OXM26" s="37"/>
      <c r="OXN26" s="37"/>
      <c r="OXO26" s="37"/>
      <c r="OXP26" s="37"/>
      <c r="OXQ26" s="37"/>
      <c r="OXR26" s="37"/>
      <c r="OXS26" s="37"/>
      <c r="OXT26" s="37"/>
      <c r="OXU26" s="37"/>
      <c r="OXV26" s="37"/>
      <c r="OXW26" s="37"/>
      <c r="OXX26" s="37"/>
      <c r="OXY26" s="37"/>
      <c r="OXZ26" s="37"/>
      <c r="OYA26" s="37"/>
      <c r="OYB26" s="37"/>
      <c r="OYC26" s="37"/>
      <c r="OYD26" s="37"/>
      <c r="OYE26" s="37"/>
      <c r="OYF26" s="37"/>
      <c r="OYG26" s="37"/>
      <c r="OYH26" s="37"/>
      <c r="OYI26" s="37"/>
      <c r="OYJ26" s="37"/>
      <c r="OYK26" s="37"/>
      <c r="OYL26" s="37"/>
      <c r="OYM26" s="37"/>
      <c r="OYN26" s="37"/>
      <c r="OYO26" s="37"/>
      <c r="OYP26" s="37"/>
      <c r="OYQ26" s="37"/>
      <c r="OYR26" s="37"/>
      <c r="OYS26" s="37"/>
      <c r="OYT26" s="37"/>
      <c r="OYU26" s="37"/>
      <c r="OYV26" s="37"/>
      <c r="OYW26" s="37"/>
      <c r="OYX26" s="37"/>
      <c r="OYY26" s="37"/>
      <c r="OYZ26" s="37"/>
      <c r="OZA26" s="37"/>
      <c r="OZB26" s="37"/>
      <c r="OZC26" s="37"/>
      <c r="OZD26" s="37"/>
      <c r="OZE26" s="37"/>
      <c r="OZF26" s="37"/>
      <c r="OZG26" s="37"/>
      <c r="OZH26" s="37"/>
      <c r="OZI26" s="37"/>
      <c r="OZJ26" s="37"/>
      <c r="OZK26" s="37"/>
      <c r="OZL26" s="37"/>
      <c r="OZM26" s="37"/>
      <c r="OZN26" s="37"/>
      <c r="OZO26" s="37"/>
      <c r="OZP26" s="37"/>
      <c r="OZQ26" s="37"/>
      <c r="OZR26" s="37"/>
      <c r="OZS26" s="37"/>
      <c r="OZT26" s="37"/>
      <c r="OZU26" s="37"/>
      <c r="OZV26" s="37"/>
      <c r="OZW26" s="37"/>
      <c r="OZX26" s="37"/>
      <c r="OZY26" s="37"/>
      <c r="OZZ26" s="37"/>
      <c r="PAA26" s="37"/>
      <c r="PAB26" s="37"/>
      <c r="PAC26" s="37"/>
      <c r="PAD26" s="37"/>
      <c r="PAE26" s="37"/>
      <c r="PAF26" s="37"/>
      <c r="PAG26" s="37"/>
      <c r="PAH26" s="37"/>
      <c r="PAI26" s="37"/>
      <c r="PAJ26" s="37"/>
      <c r="PAK26" s="37"/>
      <c r="PAL26" s="37"/>
      <c r="PAM26" s="37"/>
      <c r="PAN26" s="37"/>
      <c r="PAO26" s="37"/>
      <c r="PAP26" s="37"/>
      <c r="PAQ26" s="37"/>
      <c r="PAR26" s="37"/>
      <c r="PAS26" s="37"/>
      <c r="PAT26" s="37"/>
      <c r="PAU26" s="37"/>
      <c r="PAV26" s="37"/>
      <c r="PAW26" s="37"/>
      <c r="PAX26" s="37"/>
      <c r="PAY26" s="37"/>
      <c r="PAZ26" s="37"/>
      <c r="PBA26" s="37"/>
      <c r="PBB26" s="37"/>
      <c r="PBC26" s="37"/>
      <c r="PBD26" s="37"/>
      <c r="PBE26" s="37"/>
      <c r="PBF26" s="37"/>
      <c r="PBG26" s="37"/>
      <c r="PBH26" s="37"/>
      <c r="PBI26" s="37"/>
      <c r="PBJ26" s="37"/>
      <c r="PBK26" s="37"/>
      <c r="PBL26" s="37"/>
      <c r="PBM26" s="37"/>
      <c r="PBN26" s="37"/>
      <c r="PBO26" s="37"/>
      <c r="PBP26" s="37"/>
      <c r="PBQ26" s="37"/>
      <c r="PBR26" s="37"/>
      <c r="PBS26" s="37"/>
      <c r="PBT26" s="37"/>
      <c r="PBU26" s="37"/>
      <c r="PBV26" s="37"/>
      <c r="PBW26" s="37"/>
      <c r="PBX26" s="37"/>
      <c r="PBY26" s="37"/>
      <c r="PBZ26" s="37"/>
      <c r="PCA26" s="37"/>
      <c r="PCB26" s="37"/>
      <c r="PCC26" s="37"/>
      <c r="PCD26" s="37"/>
      <c r="PCE26" s="37"/>
      <c r="PCF26" s="37"/>
      <c r="PCG26" s="37"/>
      <c r="PCH26" s="37"/>
      <c r="PCI26" s="37"/>
      <c r="PCJ26" s="37"/>
      <c r="PCK26" s="37"/>
      <c r="PCL26" s="37"/>
      <c r="PCM26" s="37"/>
      <c r="PCN26" s="37"/>
      <c r="PCO26" s="37"/>
      <c r="PCP26" s="37"/>
      <c r="PCQ26" s="37"/>
      <c r="PCR26" s="37"/>
      <c r="PCS26" s="37"/>
      <c r="PCT26" s="37"/>
      <c r="PCU26" s="37"/>
      <c r="PCV26" s="37"/>
      <c r="PCW26" s="37"/>
      <c r="PCX26" s="37"/>
      <c r="PCY26" s="37"/>
      <c r="PCZ26" s="37"/>
      <c r="PDA26" s="37"/>
      <c r="PDB26" s="37"/>
      <c r="PDC26" s="37"/>
      <c r="PDD26" s="37"/>
      <c r="PDE26" s="37"/>
      <c r="PDF26" s="37"/>
      <c r="PDG26" s="37"/>
      <c r="PDH26" s="37"/>
      <c r="PDI26" s="37"/>
      <c r="PDJ26" s="37"/>
      <c r="PDK26" s="37"/>
      <c r="PDL26" s="37"/>
      <c r="PDM26" s="37"/>
      <c r="PDN26" s="37"/>
      <c r="PDO26" s="37"/>
      <c r="PDP26" s="37"/>
      <c r="PDQ26" s="37"/>
      <c r="PDR26" s="37"/>
      <c r="PDS26" s="37"/>
      <c r="PDT26" s="37"/>
      <c r="PDU26" s="37"/>
      <c r="PDV26" s="37"/>
      <c r="PDW26" s="37"/>
      <c r="PDX26" s="37"/>
      <c r="PDY26" s="37"/>
      <c r="PDZ26" s="37"/>
      <c r="PEA26" s="37"/>
      <c r="PEB26" s="37"/>
      <c r="PEC26" s="37"/>
      <c r="PED26" s="37"/>
      <c r="PEE26" s="37"/>
      <c r="PEF26" s="37"/>
      <c r="PEG26" s="37"/>
      <c r="PEH26" s="37"/>
      <c r="PEI26" s="37"/>
      <c r="PEJ26" s="37"/>
      <c r="PEK26" s="37"/>
      <c r="PEL26" s="37"/>
      <c r="PEM26" s="37"/>
      <c r="PEN26" s="37"/>
      <c r="PEO26" s="37"/>
      <c r="PEP26" s="37"/>
      <c r="PEQ26" s="37"/>
      <c r="PER26" s="37"/>
      <c r="PES26" s="37"/>
      <c r="PET26" s="37"/>
      <c r="PEU26" s="37"/>
      <c r="PEV26" s="37"/>
      <c r="PEW26" s="37"/>
      <c r="PEX26" s="37"/>
      <c r="PEY26" s="37"/>
      <c r="PEZ26" s="37"/>
      <c r="PFA26" s="37"/>
      <c r="PFB26" s="37"/>
      <c r="PFC26" s="37"/>
      <c r="PFD26" s="37"/>
      <c r="PFE26" s="37"/>
      <c r="PFF26" s="37"/>
      <c r="PFG26" s="37"/>
      <c r="PFH26" s="37"/>
      <c r="PFI26" s="37"/>
      <c r="PFJ26" s="37"/>
      <c r="PFK26" s="37"/>
      <c r="PFL26" s="37"/>
      <c r="PFM26" s="37"/>
      <c r="PFN26" s="37"/>
      <c r="PFO26" s="37"/>
      <c r="PFP26" s="37"/>
      <c r="PFQ26" s="37"/>
      <c r="PFR26" s="37"/>
      <c r="PFS26" s="37"/>
      <c r="PFT26" s="37"/>
      <c r="PFU26" s="37"/>
      <c r="PFV26" s="37"/>
      <c r="PFW26" s="37"/>
      <c r="PFX26" s="37"/>
      <c r="PFY26" s="37"/>
      <c r="PFZ26" s="37"/>
      <c r="PGA26" s="37"/>
      <c r="PGB26" s="37"/>
      <c r="PGC26" s="37"/>
      <c r="PGD26" s="37"/>
      <c r="PGE26" s="37"/>
      <c r="PGF26" s="37"/>
      <c r="PGG26" s="37"/>
      <c r="PGH26" s="37"/>
      <c r="PGI26" s="37"/>
      <c r="PGJ26" s="37"/>
      <c r="PGK26" s="37"/>
      <c r="PGL26" s="37"/>
      <c r="PGM26" s="37"/>
      <c r="PGN26" s="37"/>
      <c r="PGO26" s="37"/>
      <c r="PGP26" s="37"/>
      <c r="PGQ26" s="37"/>
      <c r="PGR26" s="37"/>
      <c r="PGS26" s="37"/>
      <c r="PGT26" s="37"/>
      <c r="PGU26" s="37"/>
      <c r="PGV26" s="37"/>
      <c r="PGW26" s="37"/>
      <c r="PGX26" s="37"/>
      <c r="PGY26" s="37"/>
      <c r="PGZ26" s="37"/>
      <c r="PHA26" s="37"/>
      <c r="PHB26" s="37"/>
      <c r="PHC26" s="37"/>
      <c r="PHD26" s="37"/>
      <c r="PHE26" s="37"/>
      <c r="PHF26" s="37"/>
      <c r="PHG26" s="37"/>
      <c r="PHH26" s="37"/>
      <c r="PHI26" s="37"/>
      <c r="PHJ26" s="37"/>
      <c r="PHK26" s="37"/>
      <c r="PHL26" s="37"/>
      <c r="PHM26" s="37"/>
      <c r="PHN26" s="37"/>
      <c r="PHO26" s="37"/>
      <c r="PHP26" s="37"/>
      <c r="PHQ26" s="37"/>
      <c r="PHR26" s="37"/>
      <c r="PHS26" s="37"/>
      <c r="PHT26" s="37"/>
      <c r="PHU26" s="37"/>
      <c r="PHV26" s="37"/>
      <c r="PHW26" s="37"/>
      <c r="PHX26" s="37"/>
      <c r="PHY26" s="37"/>
      <c r="PHZ26" s="37"/>
      <c r="PIA26" s="37"/>
      <c r="PIB26" s="37"/>
      <c r="PIC26" s="37"/>
      <c r="PID26" s="37"/>
      <c r="PIE26" s="37"/>
      <c r="PIF26" s="37"/>
      <c r="PIG26" s="37"/>
      <c r="PIH26" s="37"/>
      <c r="PII26" s="37"/>
      <c r="PIJ26" s="37"/>
      <c r="PIK26" s="37"/>
      <c r="PIL26" s="37"/>
      <c r="PIM26" s="37"/>
      <c r="PIN26" s="37"/>
      <c r="PIO26" s="37"/>
      <c r="PIP26" s="37"/>
      <c r="PIQ26" s="37"/>
      <c r="PIR26" s="37"/>
      <c r="PIS26" s="37"/>
      <c r="PIT26" s="37"/>
      <c r="PIU26" s="37"/>
      <c r="PIV26" s="37"/>
      <c r="PIW26" s="37"/>
      <c r="PIX26" s="37"/>
      <c r="PIY26" s="37"/>
      <c r="PIZ26" s="37"/>
      <c r="PJA26" s="37"/>
      <c r="PJB26" s="37"/>
      <c r="PJC26" s="37"/>
      <c r="PJD26" s="37"/>
      <c r="PJE26" s="37"/>
      <c r="PJF26" s="37"/>
      <c r="PJG26" s="37"/>
      <c r="PJH26" s="37"/>
      <c r="PJI26" s="37"/>
      <c r="PJJ26" s="37"/>
      <c r="PJK26" s="37"/>
      <c r="PJL26" s="37"/>
      <c r="PJM26" s="37"/>
      <c r="PJN26" s="37"/>
      <c r="PJO26" s="37"/>
      <c r="PJP26" s="37"/>
      <c r="PJQ26" s="37"/>
      <c r="PJR26" s="37"/>
      <c r="PJS26" s="37"/>
      <c r="PJT26" s="37"/>
      <c r="PJU26" s="37"/>
      <c r="PJV26" s="37"/>
      <c r="PJW26" s="37"/>
      <c r="PJX26" s="37"/>
      <c r="PJY26" s="37"/>
      <c r="PJZ26" s="37"/>
      <c r="PKA26" s="37"/>
      <c r="PKB26" s="37"/>
      <c r="PKC26" s="37"/>
      <c r="PKD26" s="37"/>
      <c r="PKE26" s="37"/>
      <c r="PKF26" s="37"/>
      <c r="PKG26" s="37"/>
      <c r="PKH26" s="37"/>
      <c r="PKI26" s="37"/>
      <c r="PKJ26" s="37"/>
      <c r="PKK26" s="37"/>
      <c r="PKL26" s="37"/>
      <c r="PKM26" s="37"/>
      <c r="PKN26" s="37"/>
      <c r="PKO26" s="37"/>
      <c r="PKP26" s="37"/>
      <c r="PKQ26" s="37"/>
      <c r="PKR26" s="37"/>
      <c r="PKS26" s="37"/>
      <c r="PKT26" s="37"/>
      <c r="PKU26" s="37"/>
      <c r="PKV26" s="37"/>
      <c r="PKW26" s="37"/>
      <c r="PKX26" s="37"/>
      <c r="PKY26" s="37"/>
      <c r="PKZ26" s="37"/>
      <c r="PLA26" s="37"/>
      <c r="PLB26" s="37"/>
      <c r="PLC26" s="37"/>
      <c r="PLD26" s="37"/>
      <c r="PLE26" s="37"/>
      <c r="PLF26" s="37"/>
      <c r="PLG26" s="37"/>
      <c r="PLH26" s="37"/>
      <c r="PLI26" s="37"/>
      <c r="PLJ26" s="37"/>
      <c r="PLK26" s="37"/>
      <c r="PLL26" s="37"/>
      <c r="PLM26" s="37"/>
      <c r="PLN26" s="37"/>
      <c r="PLO26" s="37"/>
      <c r="PLP26" s="37"/>
      <c r="PLQ26" s="37"/>
      <c r="PLR26" s="37"/>
      <c r="PLS26" s="37"/>
      <c r="PLT26" s="37"/>
      <c r="PLU26" s="37"/>
      <c r="PLV26" s="37"/>
      <c r="PLW26" s="37"/>
      <c r="PLX26" s="37"/>
      <c r="PLY26" s="37"/>
      <c r="PLZ26" s="37"/>
      <c r="PMA26" s="37"/>
      <c r="PMB26" s="37"/>
      <c r="PMC26" s="37"/>
      <c r="PMD26" s="37"/>
      <c r="PME26" s="37"/>
      <c r="PMF26" s="37"/>
      <c r="PMG26" s="37"/>
      <c r="PMH26" s="37"/>
      <c r="PMI26" s="37"/>
      <c r="PMJ26" s="37"/>
      <c r="PMK26" s="37"/>
      <c r="PML26" s="37"/>
      <c r="PMM26" s="37"/>
      <c r="PMN26" s="37"/>
      <c r="PMO26" s="37"/>
      <c r="PMP26" s="37"/>
      <c r="PMQ26" s="37"/>
      <c r="PMR26" s="37"/>
      <c r="PMS26" s="37"/>
      <c r="PMT26" s="37"/>
      <c r="PMU26" s="37"/>
      <c r="PMV26" s="37"/>
      <c r="PMW26" s="37"/>
      <c r="PMX26" s="37"/>
      <c r="PMY26" s="37"/>
      <c r="PMZ26" s="37"/>
      <c r="PNA26" s="37"/>
      <c r="PNB26" s="37"/>
      <c r="PNC26" s="37"/>
      <c r="PND26" s="37"/>
      <c r="PNE26" s="37"/>
      <c r="PNF26" s="37"/>
      <c r="PNG26" s="37"/>
      <c r="PNH26" s="37"/>
      <c r="PNI26" s="37"/>
      <c r="PNJ26" s="37"/>
      <c r="PNK26" s="37"/>
      <c r="PNL26" s="37"/>
      <c r="PNM26" s="37"/>
      <c r="PNN26" s="37"/>
      <c r="PNO26" s="37"/>
      <c r="PNP26" s="37"/>
      <c r="PNQ26" s="37"/>
      <c r="PNR26" s="37"/>
      <c r="PNS26" s="37"/>
      <c r="PNT26" s="37"/>
      <c r="PNU26" s="37"/>
      <c r="PNV26" s="37"/>
      <c r="PNW26" s="37"/>
      <c r="PNX26" s="37"/>
      <c r="PNY26" s="37"/>
      <c r="PNZ26" s="37"/>
      <c r="POA26" s="37"/>
      <c r="POB26" s="37"/>
      <c r="POC26" s="37"/>
      <c r="POD26" s="37"/>
      <c r="POE26" s="37"/>
      <c r="POF26" s="37"/>
      <c r="POG26" s="37"/>
      <c r="POH26" s="37"/>
      <c r="POI26" s="37"/>
      <c r="POJ26" s="37"/>
      <c r="POK26" s="37"/>
      <c r="POL26" s="37"/>
      <c r="POM26" s="37"/>
      <c r="PON26" s="37"/>
      <c r="POO26" s="37"/>
      <c r="POP26" s="37"/>
      <c r="POQ26" s="37"/>
      <c r="POR26" s="37"/>
      <c r="POS26" s="37"/>
      <c r="POT26" s="37"/>
      <c r="POU26" s="37"/>
      <c r="POV26" s="37"/>
      <c r="POW26" s="37"/>
      <c r="POX26" s="37"/>
      <c r="POY26" s="37"/>
      <c r="POZ26" s="37"/>
      <c r="PPA26" s="37"/>
      <c r="PPB26" s="37"/>
      <c r="PPC26" s="37"/>
      <c r="PPD26" s="37"/>
      <c r="PPE26" s="37"/>
      <c r="PPF26" s="37"/>
      <c r="PPG26" s="37"/>
      <c r="PPH26" s="37"/>
      <c r="PPI26" s="37"/>
      <c r="PPJ26" s="37"/>
      <c r="PPK26" s="37"/>
      <c r="PPL26" s="37"/>
      <c r="PPM26" s="37"/>
      <c r="PPN26" s="37"/>
      <c r="PPO26" s="37"/>
      <c r="PPP26" s="37"/>
      <c r="PPQ26" s="37"/>
      <c r="PPR26" s="37"/>
      <c r="PPS26" s="37"/>
      <c r="PPT26" s="37"/>
      <c r="PPU26" s="37"/>
      <c r="PPV26" s="37"/>
      <c r="PPW26" s="37"/>
      <c r="PPX26" s="37"/>
      <c r="PPY26" s="37"/>
      <c r="PPZ26" s="37"/>
      <c r="PQA26" s="37"/>
      <c r="PQB26" s="37"/>
      <c r="PQC26" s="37"/>
      <c r="PQD26" s="37"/>
      <c r="PQE26" s="37"/>
      <c r="PQF26" s="37"/>
      <c r="PQG26" s="37"/>
      <c r="PQH26" s="37"/>
      <c r="PQI26" s="37"/>
      <c r="PQJ26" s="37"/>
      <c r="PQK26" s="37"/>
      <c r="PQL26" s="37"/>
      <c r="PQM26" s="37"/>
      <c r="PQN26" s="37"/>
      <c r="PQO26" s="37"/>
      <c r="PQP26" s="37"/>
      <c r="PQQ26" s="37"/>
      <c r="PQR26" s="37"/>
      <c r="PQS26" s="37"/>
      <c r="PQT26" s="37"/>
      <c r="PQU26" s="37"/>
      <c r="PQV26" s="37"/>
      <c r="PQW26" s="37"/>
      <c r="PQX26" s="37"/>
      <c r="PQY26" s="37"/>
      <c r="PQZ26" s="37"/>
      <c r="PRA26" s="37"/>
      <c r="PRB26" s="37"/>
      <c r="PRC26" s="37"/>
      <c r="PRD26" s="37"/>
      <c r="PRE26" s="37"/>
      <c r="PRF26" s="37"/>
      <c r="PRG26" s="37"/>
      <c r="PRH26" s="37"/>
      <c r="PRI26" s="37"/>
      <c r="PRJ26" s="37"/>
      <c r="PRK26" s="37"/>
      <c r="PRL26" s="37"/>
      <c r="PRM26" s="37"/>
      <c r="PRN26" s="37"/>
      <c r="PRO26" s="37"/>
      <c r="PRP26" s="37"/>
      <c r="PRQ26" s="37"/>
      <c r="PRR26" s="37"/>
      <c r="PRS26" s="37"/>
      <c r="PRT26" s="37"/>
      <c r="PRU26" s="37"/>
      <c r="PRV26" s="37"/>
      <c r="PRW26" s="37"/>
      <c r="PRX26" s="37"/>
      <c r="PRY26" s="37"/>
      <c r="PRZ26" s="37"/>
      <c r="PSA26" s="37"/>
      <c r="PSB26" s="37"/>
      <c r="PSC26" s="37"/>
      <c r="PSD26" s="37"/>
      <c r="PSE26" s="37"/>
      <c r="PSF26" s="37"/>
      <c r="PSG26" s="37"/>
      <c r="PSH26" s="37"/>
      <c r="PSI26" s="37"/>
      <c r="PSJ26" s="37"/>
      <c r="PSK26" s="37"/>
      <c r="PSL26" s="37"/>
      <c r="PSM26" s="37"/>
      <c r="PSN26" s="37"/>
      <c r="PSO26" s="37"/>
      <c r="PSP26" s="37"/>
      <c r="PSQ26" s="37"/>
      <c r="PSR26" s="37"/>
      <c r="PSS26" s="37"/>
      <c r="PST26" s="37"/>
      <c r="PSU26" s="37"/>
      <c r="PSV26" s="37"/>
      <c r="PSW26" s="37"/>
      <c r="PSX26" s="37"/>
      <c r="PSY26" s="37"/>
      <c r="PSZ26" s="37"/>
      <c r="PTA26" s="37"/>
      <c r="PTB26" s="37"/>
      <c r="PTC26" s="37"/>
      <c r="PTD26" s="37"/>
      <c r="PTE26" s="37"/>
      <c r="PTF26" s="37"/>
      <c r="PTG26" s="37"/>
      <c r="PTH26" s="37"/>
      <c r="PTI26" s="37"/>
      <c r="PTJ26" s="37"/>
      <c r="PTK26" s="37"/>
      <c r="PTL26" s="37"/>
      <c r="PTM26" s="37"/>
      <c r="PTN26" s="37"/>
      <c r="PTO26" s="37"/>
      <c r="PTP26" s="37"/>
      <c r="PTQ26" s="37"/>
      <c r="PTR26" s="37"/>
      <c r="PTS26" s="37"/>
      <c r="PTT26" s="37"/>
      <c r="PTU26" s="37"/>
      <c r="PTV26" s="37"/>
      <c r="PTW26" s="37"/>
      <c r="PTX26" s="37"/>
      <c r="PTY26" s="37"/>
      <c r="PTZ26" s="37"/>
      <c r="PUA26" s="37"/>
      <c r="PUB26" s="37"/>
      <c r="PUC26" s="37"/>
      <c r="PUD26" s="37"/>
      <c r="PUE26" s="37"/>
      <c r="PUF26" s="37"/>
      <c r="PUG26" s="37"/>
      <c r="PUH26" s="37"/>
      <c r="PUI26" s="37"/>
      <c r="PUJ26" s="37"/>
      <c r="PUK26" s="37"/>
      <c r="PUL26" s="37"/>
      <c r="PUM26" s="37"/>
      <c r="PUN26" s="37"/>
      <c r="PUO26" s="37"/>
      <c r="PUP26" s="37"/>
      <c r="PUQ26" s="37"/>
      <c r="PUR26" s="37"/>
      <c r="PUS26" s="37"/>
      <c r="PUT26" s="37"/>
      <c r="PUU26" s="37"/>
      <c r="PUV26" s="37"/>
      <c r="PUW26" s="37"/>
      <c r="PUX26" s="37"/>
      <c r="PUY26" s="37"/>
      <c r="PUZ26" s="37"/>
      <c r="PVA26" s="37"/>
      <c r="PVB26" s="37"/>
      <c r="PVC26" s="37"/>
      <c r="PVD26" s="37"/>
      <c r="PVE26" s="37"/>
      <c r="PVF26" s="37"/>
      <c r="PVG26" s="37"/>
      <c r="PVH26" s="37"/>
      <c r="PVI26" s="37"/>
      <c r="PVJ26" s="37"/>
      <c r="PVK26" s="37"/>
      <c r="PVL26" s="37"/>
      <c r="PVM26" s="37"/>
      <c r="PVN26" s="37"/>
      <c r="PVO26" s="37"/>
      <c r="PVP26" s="37"/>
      <c r="PVQ26" s="37"/>
      <c r="PVR26" s="37"/>
      <c r="PVS26" s="37"/>
      <c r="PVT26" s="37"/>
      <c r="PVU26" s="37"/>
      <c r="PVV26" s="37"/>
      <c r="PVW26" s="37"/>
      <c r="PVX26" s="37"/>
      <c r="PVY26" s="37"/>
      <c r="PVZ26" s="37"/>
      <c r="PWA26" s="37"/>
      <c r="PWB26" s="37"/>
      <c r="PWC26" s="37"/>
      <c r="PWD26" s="37"/>
      <c r="PWE26" s="37"/>
      <c r="PWF26" s="37"/>
      <c r="PWG26" s="37"/>
      <c r="PWH26" s="37"/>
      <c r="PWI26" s="37"/>
      <c r="PWJ26" s="37"/>
      <c r="PWK26" s="37"/>
      <c r="PWL26" s="37"/>
      <c r="PWM26" s="37"/>
      <c r="PWN26" s="37"/>
      <c r="PWO26" s="37"/>
      <c r="PWP26" s="37"/>
      <c r="PWQ26" s="37"/>
      <c r="PWR26" s="37"/>
      <c r="PWS26" s="37"/>
      <c r="PWT26" s="37"/>
      <c r="PWU26" s="37"/>
      <c r="PWV26" s="37"/>
      <c r="PWW26" s="37"/>
      <c r="PWX26" s="37"/>
      <c r="PWY26" s="37"/>
      <c r="PWZ26" s="37"/>
      <c r="PXA26" s="37"/>
      <c r="PXB26" s="37"/>
      <c r="PXC26" s="37"/>
      <c r="PXD26" s="37"/>
      <c r="PXE26" s="37"/>
      <c r="PXF26" s="37"/>
      <c r="PXG26" s="37"/>
      <c r="PXH26" s="37"/>
      <c r="PXI26" s="37"/>
      <c r="PXJ26" s="37"/>
      <c r="PXK26" s="37"/>
      <c r="PXL26" s="37"/>
      <c r="PXM26" s="37"/>
      <c r="PXN26" s="37"/>
      <c r="PXO26" s="37"/>
      <c r="PXP26" s="37"/>
      <c r="PXQ26" s="37"/>
      <c r="PXR26" s="37"/>
      <c r="PXS26" s="37"/>
      <c r="PXT26" s="37"/>
      <c r="PXU26" s="37"/>
      <c r="PXV26" s="37"/>
      <c r="PXW26" s="37"/>
      <c r="PXX26" s="37"/>
      <c r="PXY26" s="37"/>
      <c r="PXZ26" s="37"/>
      <c r="PYA26" s="37"/>
      <c r="PYB26" s="37"/>
      <c r="PYC26" s="37"/>
      <c r="PYD26" s="37"/>
      <c r="PYE26" s="37"/>
      <c r="PYF26" s="37"/>
      <c r="PYG26" s="37"/>
      <c r="PYH26" s="37"/>
      <c r="PYI26" s="37"/>
      <c r="PYJ26" s="37"/>
      <c r="PYK26" s="37"/>
      <c r="PYL26" s="37"/>
      <c r="PYM26" s="37"/>
      <c r="PYN26" s="37"/>
      <c r="PYO26" s="37"/>
      <c r="PYP26" s="37"/>
      <c r="PYQ26" s="37"/>
      <c r="PYR26" s="37"/>
      <c r="PYS26" s="37"/>
      <c r="PYT26" s="37"/>
      <c r="PYU26" s="37"/>
      <c r="PYV26" s="37"/>
      <c r="PYW26" s="37"/>
      <c r="PYX26" s="37"/>
      <c r="PYY26" s="37"/>
      <c r="PYZ26" s="37"/>
      <c r="PZA26" s="37"/>
      <c r="PZB26" s="37"/>
      <c r="PZC26" s="37"/>
      <c r="PZD26" s="37"/>
      <c r="PZE26" s="37"/>
      <c r="PZF26" s="37"/>
      <c r="PZG26" s="37"/>
      <c r="PZH26" s="37"/>
      <c r="PZI26" s="37"/>
      <c r="PZJ26" s="37"/>
      <c r="PZK26" s="37"/>
      <c r="PZL26" s="37"/>
      <c r="PZM26" s="37"/>
      <c r="PZN26" s="37"/>
      <c r="PZO26" s="37"/>
      <c r="PZP26" s="37"/>
      <c r="PZQ26" s="37"/>
      <c r="PZR26" s="37"/>
      <c r="PZS26" s="37"/>
      <c r="PZT26" s="37"/>
      <c r="PZU26" s="37"/>
      <c r="PZV26" s="37"/>
      <c r="PZW26" s="37"/>
      <c r="PZX26" s="37"/>
      <c r="PZY26" s="37"/>
      <c r="PZZ26" s="37"/>
      <c r="QAA26" s="37"/>
      <c r="QAB26" s="37"/>
      <c r="QAC26" s="37"/>
      <c r="QAD26" s="37"/>
      <c r="QAE26" s="37"/>
      <c r="QAF26" s="37"/>
      <c r="QAG26" s="37"/>
      <c r="QAH26" s="37"/>
      <c r="QAI26" s="37"/>
      <c r="QAJ26" s="37"/>
      <c r="QAK26" s="37"/>
      <c r="QAL26" s="37"/>
      <c r="QAM26" s="37"/>
      <c r="QAN26" s="37"/>
      <c r="QAO26" s="37"/>
      <c r="QAP26" s="37"/>
      <c r="QAQ26" s="37"/>
      <c r="QAR26" s="37"/>
      <c r="QAS26" s="37"/>
      <c r="QAT26" s="37"/>
      <c r="QAU26" s="37"/>
      <c r="QAV26" s="37"/>
      <c r="QAW26" s="37"/>
      <c r="QAX26" s="37"/>
      <c r="QAY26" s="37"/>
      <c r="QAZ26" s="37"/>
      <c r="QBA26" s="37"/>
      <c r="QBB26" s="37"/>
      <c r="QBC26" s="37"/>
      <c r="QBD26" s="37"/>
      <c r="QBE26" s="37"/>
      <c r="QBF26" s="37"/>
      <c r="QBG26" s="37"/>
      <c r="QBH26" s="37"/>
      <c r="QBI26" s="37"/>
      <c r="QBJ26" s="37"/>
      <c r="QBK26" s="37"/>
      <c r="QBL26" s="37"/>
      <c r="QBM26" s="37"/>
      <c r="QBN26" s="37"/>
      <c r="QBO26" s="37"/>
      <c r="QBP26" s="37"/>
      <c r="QBQ26" s="37"/>
      <c r="QBR26" s="37"/>
      <c r="QBS26" s="37"/>
      <c r="QBT26" s="37"/>
      <c r="QBU26" s="37"/>
      <c r="QBV26" s="37"/>
      <c r="QBW26" s="37"/>
      <c r="QBX26" s="37"/>
      <c r="QBY26" s="37"/>
      <c r="QBZ26" s="37"/>
      <c r="QCA26" s="37"/>
      <c r="QCB26" s="37"/>
      <c r="QCC26" s="37"/>
      <c r="QCD26" s="37"/>
      <c r="QCE26" s="37"/>
      <c r="QCF26" s="37"/>
      <c r="QCG26" s="37"/>
      <c r="QCH26" s="37"/>
      <c r="QCI26" s="37"/>
      <c r="QCJ26" s="37"/>
      <c r="QCK26" s="37"/>
      <c r="QCL26" s="37"/>
      <c r="QCM26" s="37"/>
      <c r="QCN26" s="37"/>
      <c r="QCO26" s="37"/>
      <c r="QCP26" s="37"/>
      <c r="QCQ26" s="37"/>
      <c r="QCR26" s="37"/>
      <c r="QCS26" s="37"/>
      <c r="QCT26" s="37"/>
      <c r="QCU26" s="37"/>
      <c r="QCV26" s="37"/>
      <c r="QCW26" s="37"/>
      <c r="QCX26" s="37"/>
      <c r="QCY26" s="37"/>
      <c r="QCZ26" s="37"/>
      <c r="QDA26" s="37"/>
      <c r="QDB26" s="37"/>
      <c r="QDC26" s="37"/>
      <c r="QDD26" s="37"/>
      <c r="QDE26" s="37"/>
      <c r="QDF26" s="37"/>
      <c r="QDG26" s="37"/>
      <c r="QDH26" s="37"/>
      <c r="QDI26" s="37"/>
      <c r="QDJ26" s="37"/>
      <c r="QDK26" s="37"/>
      <c r="QDL26" s="37"/>
      <c r="QDM26" s="37"/>
      <c r="QDN26" s="37"/>
      <c r="QDO26" s="37"/>
      <c r="QDP26" s="37"/>
      <c r="QDQ26" s="37"/>
      <c r="QDR26" s="37"/>
      <c r="QDS26" s="37"/>
      <c r="QDT26" s="37"/>
      <c r="QDU26" s="37"/>
      <c r="QDV26" s="37"/>
      <c r="QDW26" s="37"/>
      <c r="QDX26" s="37"/>
      <c r="QDY26" s="37"/>
      <c r="QDZ26" s="37"/>
      <c r="QEA26" s="37"/>
      <c r="QEB26" s="37"/>
      <c r="QEC26" s="37"/>
      <c r="QED26" s="37"/>
      <c r="QEE26" s="37"/>
      <c r="QEF26" s="37"/>
      <c r="QEG26" s="37"/>
      <c r="QEH26" s="37"/>
      <c r="QEI26" s="37"/>
      <c r="QEJ26" s="37"/>
      <c r="QEK26" s="37"/>
      <c r="QEL26" s="37"/>
      <c r="QEM26" s="37"/>
      <c r="QEN26" s="37"/>
      <c r="QEO26" s="37"/>
      <c r="QEP26" s="37"/>
      <c r="QEQ26" s="37"/>
      <c r="QER26" s="37"/>
      <c r="QES26" s="37"/>
      <c r="QET26" s="37"/>
      <c r="QEU26" s="37"/>
      <c r="QEV26" s="37"/>
      <c r="QEW26" s="37"/>
      <c r="QEX26" s="37"/>
      <c r="QEY26" s="37"/>
      <c r="QEZ26" s="37"/>
      <c r="QFA26" s="37"/>
      <c r="QFB26" s="37"/>
      <c r="QFC26" s="37"/>
      <c r="QFD26" s="37"/>
      <c r="QFE26" s="37"/>
      <c r="QFF26" s="37"/>
      <c r="QFG26" s="37"/>
      <c r="QFH26" s="37"/>
      <c r="QFI26" s="37"/>
      <c r="QFJ26" s="37"/>
      <c r="QFK26" s="37"/>
      <c r="QFL26" s="37"/>
      <c r="QFM26" s="37"/>
      <c r="QFN26" s="37"/>
      <c r="QFO26" s="37"/>
      <c r="QFP26" s="37"/>
      <c r="QFQ26" s="37"/>
      <c r="QFR26" s="37"/>
      <c r="QFS26" s="37"/>
      <c r="QFT26" s="37"/>
      <c r="QFU26" s="37"/>
      <c r="QFV26" s="37"/>
      <c r="QFW26" s="37"/>
      <c r="QFX26" s="37"/>
      <c r="QFY26" s="37"/>
      <c r="QFZ26" s="37"/>
      <c r="QGA26" s="37"/>
      <c r="QGB26" s="37"/>
      <c r="QGC26" s="37"/>
      <c r="QGD26" s="37"/>
      <c r="QGE26" s="37"/>
      <c r="QGF26" s="37"/>
      <c r="QGG26" s="37"/>
      <c r="QGH26" s="37"/>
      <c r="QGI26" s="37"/>
      <c r="QGJ26" s="37"/>
      <c r="QGK26" s="37"/>
      <c r="QGL26" s="37"/>
      <c r="QGM26" s="37"/>
      <c r="QGN26" s="37"/>
      <c r="QGO26" s="37"/>
      <c r="QGP26" s="37"/>
      <c r="QGQ26" s="37"/>
      <c r="QGR26" s="37"/>
      <c r="QGS26" s="37"/>
      <c r="QGT26" s="37"/>
      <c r="QGU26" s="37"/>
      <c r="QGV26" s="37"/>
      <c r="QGW26" s="37"/>
      <c r="QGX26" s="37"/>
      <c r="QGY26" s="37"/>
      <c r="QGZ26" s="37"/>
      <c r="QHA26" s="37"/>
      <c r="QHB26" s="37"/>
      <c r="QHC26" s="37"/>
      <c r="QHD26" s="37"/>
      <c r="QHE26" s="37"/>
      <c r="QHF26" s="37"/>
      <c r="QHG26" s="37"/>
      <c r="QHH26" s="37"/>
      <c r="QHI26" s="37"/>
      <c r="QHJ26" s="37"/>
      <c r="QHK26" s="37"/>
      <c r="QHL26" s="37"/>
      <c r="QHM26" s="37"/>
      <c r="QHN26" s="37"/>
      <c r="QHO26" s="37"/>
      <c r="QHP26" s="37"/>
      <c r="QHQ26" s="37"/>
      <c r="QHR26" s="37"/>
      <c r="QHS26" s="37"/>
      <c r="QHT26" s="37"/>
      <c r="QHU26" s="37"/>
      <c r="QHV26" s="37"/>
      <c r="QHW26" s="37"/>
      <c r="QHX26" s="37"/>
      <c r="QHY26" s="37"/>
      <c r="QHZ26" s="37"/>
      <c r="QIA26" s="37"/>
      <c r="QIB26" s="37"/>
      <c r="QIC26" s="37"/>
      <c r="QID26" s="37"/>
      <c r="QIE26" s="37"/>
      <c r="QIF26" s="37"/>
      <c r="QIG26" s="37"/>
      <c r="QIH26" s="37"/>
      <c r="QII26" s="37"/>
      <c r="QIJ26" s="37"/>
      <c r="QIK26" s="37"/>
      <c r="QIL26" s="37"/>
      <c r="QIM26" s="37"/>
      <c r="QIN26" s="37"/>
      <c r="QIO26" s="37"/>
      <c r="QIP26" s="37"/>
      <c r="QIQ26" s="37"/>
      <c r="QIR26" s="37"/>
      <c r="QIS26" s="37"/>
      <c r="QIT26" s="37"/>
      <c r="QIU26" s="37"/>
      <c r="QIV26" s="37"/>
      <c r="QIW26" s="37"/>
      <c r="QIX26" s="37"/>
      <c r="QIY26" s="37"/>
      <c r="QIZ26" s="37"/>
      <c r="QJA26" s="37"/>
      <c r="QJB26" s="37"/>
      <c r="QJC26" s="37"/>
      <c r="QJD26" s="37"/>
      <c r="QJE26" s="37"/>
      <c r="QJF26" s="37"/>
      <c r="QJG26" s="37"/>
      <c r="QJH26" s="37"/>
      <c r="QJI26" s="37"/>
      <c r="QJJ26" s="37"/>
      <c r="QJK26" s="37"/>
      <c r="QJL26" s="37"/>
      <c r="QJM26" s="37"/>
      <c r="QJN26" s="37"/>
      <c r="QJO26" s="37"/>
      <c r="QJP26" s="37"/>
      <c r="QJQ26" s="37"/>
      <c r="QJR26" s="37"/>
      <c r="QJS26" s="37"/>
      <c r="QJT26" s="37"/>
      <c r="QJU26" s="37"/>
      <c r="QJV26" s="37"/>
      <c r="QJW26" s="37"/>
      <c r="QJX26" s="37"/>
      <c r="QJY26" s="37"/>
      <c r="QJZ26" s="37"/>
      <c r="QKA26" s="37"/>
      <c r="QKB26" s="37"/>
      <c r="QKC26" s="37"/>
      <c r="QKD26" s="37"/>
      <c r="QKE26" s="37"/>
      <c r="QKF26" s="37"/>
      <c r="QKG26" s="37"/>
      <c r="QKH26" s="37"/>
      <c r="QKI26" s="37"/>
      <c r="QKJ26" s="37"/>
      <c r="QKK26" s="37"/>
      <c r="QKL26" s="37"/>
      <c r="QKM26" s="37"/>
      <c r="QKN26" s="37"/>
      <c r="QKO26" s="37"/>
      <c r="QKP26" s="37"/>
      <c r="QKQ26" s="37"/>
      <c r="QKR26" s="37"/>
      <c r="QKS26" s="37"/>
      <c r="QKT26" s="37"/>
      <c r="QKU26" s="37"/>
      <c r="QKV26" s="37"/>
      <c r="QKW26" s="37"/>
      <c r="QKX26" s="37"/>
      <c r="QKY26" s="37"/>
      <c r="QKZ26" s="37"/>
      <c r="QLA26" s="37"/>
      <c r="QLB26" s="37"/>
      <c r="QLC26" s="37"/>
      <c r="QLD26" s="37"/>
      <c r="QLE26" s="37"/>
      <c r="QLF26" s="37"/>
      <c r="QLG26" s="37"/>
      <c r="QLH26" s="37"/>
      <c r="QLI26" s="37"/>
      <c r="QLJ26" s="37"/>
      <c r="QLK26" s="37"/>
      <c r="QLL26" s="37"/>
      <c r="QLM26" s="37"/>
      <c r="QLN26" s="37"/>
      <c r="QLO26" s="37"/>
      <c r="QLP26" s="37"/>
      <c r="QLQ26" s="37"/>
      <c r="QLR26" s="37"/>
      <c r="QLS26" s="37"/>
      <c r="QLT26" s="37"/>
      <c r="QLU26" s="37"/>
      <c r="QLV26" s="37"/>
      <c r="QLW26" s="37"/>
      <c r="QLX26" s="37"/>
      <c r="QLY26" s="37"/>
      <c r="QLZ26" s="37"/>
      <c r="QMA26" s="37"/>
      <c r="QMB26" s="37"/>
      <c r="QMC26" s="37"/>
      <c r="QMD26" s="37"/>
      <c r="QME26" s="37"/>
      <c r="QMF26" s="37"/>
      <c r="QMG26" s="37"/>
      <c r="QMH26" s="37"/>
      <c r="QMI26" s="37"/>
      <c r="QMJ26" s="37"/>
      <c r="QMK26" s="37"/>
      <c r="QML26" s="37"/>
      <c r="QMM26" s="37"/>
      <c r="QMN26" s="37"/>
      <c r="QMO26" s="37"/>
      <c r="QMP26" s="37"/>
      <c r="QMQ26" s="37"/>
      <c r="QMR26" s="37"/>
      <c r="QMS26" s="37"/>
      <c r="QMT26" s="37"/>
      <c r="QMU26" s="37"/>
      <c r="QMV26" s="37"/>
      <c r="QMW26" s="37"/>
      <c r="QMX26" s="37"/>
      <c r="QMY26" s="37"/>
      <c r="QMZ26" s="37"/>
      <c r="QNA26" s="37"/>
      <c r="QNB26" s="37"/>
      <c r="QNC26" s="37"/>
      <c r="QND26" s="37"/>
      <c r="QNE26" s="37"/>
      <c r="QNF26" s="37"/>
      <c r="QNG26" s="37"/>
      <c r="QNH26" s="37"/>
      <c r="QNI26" s="37"/>
      <c r="QNJ26" s="37"/>
      <c r="QNK26" s="37"/>
      <c r="QNL26" s="37"/>
      <c r="QNM26" s="37"/>
      <c r="QNN26" s="37"/>
      <c r="QNO26" s="37"/>
      <c r="QNP26" s="37"/>
      <c r="QNQ26" s="37"/>
      <c r="QNR26" s="37"/>
      <c r="QNS26" s="37"/>
      <c r="QNT26" s="37"/>
      <c r="QNU26" s="37"/>
      <c r="QNV26" s="37"/>
      <c r="QNW26" s="37"/>
      <c r="QNX26" s="37"/>
      <c r="QNY26" s="37"/>
      <c r="QNZ26" s="37"/>
      <c r="QOA26" s="37"/>
      <c r="QOB26" s="37"/>
      <c r="QOC26" s="37"/>
      <c r="QOD26" s="37"/>
      <c r="QOE26" s="37"/>
      <c r="QOF26" s="37"/>
      <c r="QOG26" s="37"/>
      <c r="QOH26" s="37"/>
      <c r="QOI26" s="37"/>
      <c r="QOJ26" s="37"/>
      <c r="QOK26" s="37"/>
      <c r="QOL26" s="37"/>
      <c r="QOM26" s="37"/>
      <c r="QON26" s="37"/>
      <c r="QOO26" s="37"/>
      <c r="QOP26" s="37"/>
      <c r="QOQ26" s="37"/>
      <c r="QOR26" s="37"/>
      <c r="QOS26" s="37"/>
      <c r="QOT26" s="37"/>
      <c r="QOU26" s="37"/>
      <c r="QOV26" s="37"/>
      <c r="QOW26" s="37"/>
      <c r="QOX26" s="37"/>
      <c r="QOY26" s="37"/>
      <c r="QOZ26" s="37"/>
      <c r="QPA26" s="37"/>
      <c r="QPB26" s="37"/>
      <c r="QPC26" s="37"/>
      <c r="QPD26" s="37"/>
      <c r="QPE26" s="37"/>
      <c r="QPF26" s="37"/>
      <c r="QPG26" s="37"/>
      <c r="QPH26" s="37"/>
      <c r="QPI26" s="37"/>
      <c r="QPJ26" s="37"/>
      <c r="QPK26" s="37"/>
      <c r="QPL26" s="37"/>
      <c r="QPM26" s="37"/>
      <c r="QPN26" s="37"/>
      <c r="QPO26" s="37"/>
      <c r="QPP26" s="37"/>
      <c r="QPQ26" s="37"/>
      <c r="QPR26" s="37"/>
      <c r="QPS26" s="37"/>
      <c r="QPT26" s="37"/>
      <c r="QPU26" s="37"/>
      <c r="QPV26" s="37"/>
      <c r="QPW26" s="37"/>
      <c r="QPX26" s="37"/>
      <c r="QPY26" s="37"/>
      <c r="QPZ26" s="37"/>
      <c r="QQA26" s="37"/>
      <c r="QQB26" s="37"/>
      <c r="QQC26" s="37"/>
      <c r="QQD26" s="37"/>
      <c r="QQE26" s="37"/>
      <c r="QQF26" s="37"/>
      <c r="QQG26" s="37"/>
      <c r="QQH26" s="37"/>
      <c r="QQI26" s="37"/>
      <c r="QQJ26" s="37"/>
      <c r="QQK26" s="37"/>
      <c r="QQL26" s="37"/>
      <c r="QQM26" s="37"/>
      <c r="QQN26" s="37"/>
      <c r="QQO26" s="37"/>
      <c r="QQP26" s="37"/>
      <c r="QQQ26" s="37"/>
      <c r="QQR26" s="37"/>
      <c r="QQS26" s="37"/>
      <c r="QQT26" s="37"/>
      <c r="QQU26" s="37"/>
      <c r="QQV26" s="37"/>
      <c r="QQW26" s="37"/>
      <c r="QQX26" s="37"/>
      <c r="QQY26" s="37"/>
      <c r="QQZ26" s="37"/>
      <c r="QRA26" s="37"/>
      <c r="QRB26" s="37"/>
      <c r="QRC26" s="37"/>
      <c r="QRD26" s="37"/>
      <c r="QRE26" s="37"/>
      <c r="QRF26" s="37"/>
      <c r="QRG26" s="37"/>
      <c r="QRH26" s="37"/>
      <c r="QRI26" s="37"/>
      <c r="QRJ26" s="37"/>
      <c r="QRK26" s="37"/>
      <c r="QRL26" s="37"/>
      <c r="QRM26" s="37"/>
      <c r="QRN26" s="37"/>
      <c r="QRO26" s="37"/>
      <c r="QRP26" s="37"/>
      <c r="QRQ26" s="37"/>
      <c r="QRR26" s="37"/>
      <c r="QRS26" s="37"/>
      <c r="QRT26" s="37"/>
      <c r="QRU26" s="37"/>
      <c r="QRV26" s="37"/>
      <c r="QRW26" s="37"/>
      <c r="QRX26" s="37"/>
      <c r="QRY26" s="37"/>
      <c r="QRZ26" s="37"/>
      <c r="QSA26" s="37"/>
      <c r="QSB26" s="37"/>
      <c r="QSC26" s="37"/>
      <c r="QSD26" s="37"/>
      <c r="QSE26" s="37"/>
      <c r="QSF26" s="37"/>
      <c r="QSG26" s="37"/>
      <c r="QSH26" s="37"/>
      <c r="QSI26" s="37"/>
      <c r="QSJ26" s="37"/>
      <c r="QSK26" s="37"/>
      <c r="QSL26" s="37"/>
      <c r="QSM26" s="37"/>
      <c r="QSN26" s="37"/>
      <c r="QSO26" s="37"/>
      <c r="QSP26" s="37"/>
      <c r="QSQ26" s="37"/>
      <c r="QSR26" s="37"/>
      <c r="QSS26" s="37"/>
      <c r="QST26" s="37"/>
      <c r="QSU26" s="37"/>
      <c r="QSV26" s="37"/>
      <c r="QSW26" s="37"/>
      <c r="QSX26" s="37"/>
      <c r="QSY26" s="37"/>
      <c r="QSZ26" s="37"/>
      <c r="QTA26" s="37"/>
      <c r="QTB26" s="37"/>
      <c r="QTC26" s="37"/>
      <c r="QTD26" s="37"/>
      <c r="QTE26" s="37"/>
      <c r="QTF26" s="37"/>
      <c r="QTG26" s="37"/>
      <c r="QTH26" s="37"/>
      <c r="QTI26" s="37"/>
      <c r="QTJ26" s="37"/>
      <c r="QTK26" s="37"/>
      <c r="QTL26" s="37"/>
      <c r="QTM26" s="37"/>
      <c r="QTN26" s="37"/>
      <c r="QTO26" s="37"/>
      <c r="QTP26" s="37"/>
      <c r="QTQ26" s="37"/>
      <c r="QTR26" s="37"/>
      <c r="QTS26" s="37"/>
      <c r="QTT26" s="37"/>
      <c r="QTU26" s="37"/>
      <c r="QTV26" s="37"/>
      <c r="QTW26" s="37"/>
      <c r="QTX26" s="37"/>
      <c r="QTY26" s="37"/>
      <c r="QTZ26" s="37"/>
      <c r="QUA26" s="37"/>
      <c r="QUB26" s="37"/>
      <c r="QUC26" s="37"/>
      <c r="QUD26" s="37"/>
      <c r="QUE26" s="37"/>
      <c r="QUF26" s="37"/>
      <c r="QUG26" s="37"/>
      <c r="QUH26" s="37"/>
      <c r="QUI26" s="37"/>
      <c r="QUJ26" s="37"/>
      <c r="QUK26" s="37"/>
      <c r="QUL26" s="37"/>
      <c r="QUM26" s="37"/>
      <c r="QUN26" s="37"/>
      <c r="QUO26" s="37"/>
      <c r="QUP26" s="37"/>
      <c r="QUQ26" s="37"/>
      <c r="QUR26" s="37"/>
      <c r="QUS26" s="37"/>
      <c r="QUT26" s="37"/>
      <c r="QUU26" s="37"/>
      <c r="QUV26" s="37"/>
      <c r="QUW26" s="37"/>
      <c r="QUX26" s="37"/>
      <c r="QUY26" s="37"/>
      <c r="QUZ26" s="37"/>
      <c r="QVA26" s="37"/>
      <c r="QVB26" s="37"/>
      <c r="QVC26" s="37"/>
      <c r="QVD26" s="37"/>
      <c r="QVE26" s="37"/>
      <c r="QVF26" s="37"/>
      <c r="QVG26" s="37"/>
      <c r="QVH26" s="37"/>
      <c r="QVI26" s="37"/>
      <c r="QVJ26" s="37"/>
      <c r="QVK26" s="37"/>
      <c r="QVL26" s="37"/>
      <c r="QVM26" s="37"/>
      <c r="QVN26" s="37"/>
      <c r="QVO26" s="37"/>
      <c r="QVP26" s="37"/>
      <c r="QVQ26" s="37"/>
      <c r="QVR26" s="37"/>
      <c r="QVS26" s="37"/>
      <c r="QVT26" s="37"/>
      <c r="QVU26" s="37"/>
      <c r="QVV26" s="37"/>
      <c r="QVW26" s="37"/>
      <c r="QVX26" s="37"/>
      <c r="QVY26" s="37"/>
      <c r="QVZ26" s="37"/>
      <c r="QWA26" s="37"/>
      <c r="QWB26" s="37"/>
      <c r="QWC26" s="37"/>
      <c r="QWD26" s="37"/>
      <c r="QWE26" s="37"/>
      <c r="QWF26" s="37"/>
      <c r="QWG26" s="37"/>
      <c r="QWH26" s="37"/>
      <c r="QWI26" s="37"/>
      <c r="QWJ26" s="37"/>
      <c r="QWK26" s="37"/>
      <c r="QWL26" s="37"/>
      <c r="QWM26" s="37"/>
      <c r="QWN26" s="37"/>
      <c r="QWO26" s="37"/>
      <c r="QWP26" s="37"/>
      <c r="QWQ26" s="37"/>
      <c r="QWR26" s="37"/>
      <c r="QWS26" s="37"/>
      <c r="QWT26" s="37"/>
      <c r="QWU26" s="37"/>
      <c r="QWV26" s="37"/>
      <c r="QWW26" s="37"/>
      <c r="QWX26" s="37"/>
      <c r="QWY26" s="37"/>
      <c r="QWZ26" s="37"/>
      <c r="QXA26" s="37"/>
      <c r="QXB26" s="37"/>
      <c r="QXC26" s="37"/>
      <c r="QXD26" s="37"/>
      <c r="QXE26" s="37"/>
      <c r="QXF26" s="37"/>
      <c r="QXG26" s="37"/>
      <c r="QXH26" s="37"/>
      <c r="QXI26" s="37"/>
      <c r="QXJ26" s="37"/>
      <c r="QXK26" s="37"/>
      <c r="QXL26" s="37"/>
      <c r="QXM26" s="37"/>
      <c r="QXN26" s="37"/>
      <c r="QXO26" s="37"/>
      <c r="QXP26" s="37"/>
      <c r="QXQ26" s="37"/>
      <c r="QXR26" s="37"/>
      <c r="QXS26" s="37"/>
      <c r="QXT26" s="37"/>
      <c r="QXU26" s="37"/>
      <c r="QXV26" s="37"/>
      <c r="QXW26" s="37"/>
      <c r="QXX26" s="37"/>
      <c r="QXY26" s="37"/>
      <c r="QXZ26" s="37"/>
      <c r="QYA26" s="37"/>
      <c r="QYB26" s="37"/>
      <c r="QYC26" s="37"/>
      <c r="QYD26" s="37"/>
      <c r="QYE26" s="37"/>
      <c r="QYF26" s="37"/>
      <c r="QYG26" s="37"/>
      <c r="QYH26" s="37"/>
      <c r="QYI26" s="37"/>
      <c r="QYJ26" s="37"/>
      <c r="QYK26" s="37"/>
      <c r="QYL26" s="37"/>
      <c r="QYM26" s="37"/>
      <c r="QYN26" s="37"/>
      <c r="QYO26" s="37"/>
      <c r="QYP26" s="37"/>
      <c r="QYQ26" s="37"/>
      <c r="QYR26" s="37"/>
      <c r="QYS26" s="37"/>
      <c r="QYT26" s="37"/>
      <c r="QYU26" s="37"/>
      <c r="QYV26" s="37"/>
      <c r="QYW26" s="37"/>
      <c r="QYX26" s="37"/>
      <c r="QYY26" s="37"/>
      <c r="QYZ26" s="37"/>
      <c r="QZA26" s="37"/>
      <c r="QZB26" s="37"/>
      <c r="QZC26" s="37"/>
      <c r="QZD26" s="37"/>
      <c r="QZE26" s="37"/>
      <c r="QZF26" s="37"/>
      <c r="QZG26" s="37"/>
      <c r="QZH26" s="37"/>
      <c r="QZI26" s="37"/>
      <c r="QZJ26" s="37"/>
      <c r="QZK26" s="37"/>
      <c r="QZL26" s="37"/>
      <c r="QZM26" s="37"/>
      <c r="QZN26" s="37"/>
      <c r="QZO26" s="37"/>
      <c r="QZP26" s="37"/>
      <c r="QZQ26" s="37"/>
      <c r="QZR26" s="37"/>
      <c r="QZS26" s="37"/>
      <c r="QZT26" s="37"/>
      <c r="QZU26" s="37"/>
      <c r="QZV26" s="37"/>
      <c r="QZW26" s="37"/>
      <c r="QZX26" s="37"/>
      <c r="QZY26" s="37"/>
      <c r="QZZ26" s="37"/>
      <c r="RAA26" s="37"/>
      <c r="RAB26" s="37"/>
      <c r="RAC26" s="37"/>
      <c r="RAD26" s="37"/>
      <c r="RAE26" s="37"/>
      <c r="RAF26" s="37"/>
      <c r="RAG26" s="37"/>
      <c r="RAH26" s="37"/>
      <c r="RAI26" s="37"/>
      <c r="RAJ26" s="37"/>
      <c r="RAK26" s="37"/>
      <c r="RAL26" s="37"/>
      <c r="RAM26" s="37"/>
      <c r="RAN26" s="37"/>
      <c r="RAO26" s="37"/>
      <c r="RAP26" s="37"/>
      <c r="RAQ26" s="37"/>
      <c r="RAR26" s="37"/>
      <c r="RAS26" s="37"/>
      <c r="RAT26" s="37"/>
      <c r="RAU26" s="37"/>
      <c r="RAV26" s="37"/>
      <c r="RAW26" s="37"/>
      <c r="RAX26" s="37"/>
      <c r="RAY26" s="37"/>
      <c r="RAZ26" s="37"/>
      <c r="RBA26" s="37"/>
      <c r="RBB26" s="37"/>
      <c r="RBC26" s="37"/>
      <c r="RBD26" s="37"/>
      <c r="RBE26" s="37"/>
      <c r="RBF26" s="37"/>
      <c r="RBG26" s="37"/>
      <c r="RBH26" s="37"/>
      <c r="RBI26" s="37"/>
      <c r="RBJ26" s="37"/>
      <c r="RBK26" s="37"/>
      <c r="RBL26" s="37"/>
      <c r="RBM26" s="37"/>
      <c r="RBN26" s="37"/>
      <c r="RBO26" s="37"/>
      <c r="RBP26" s="37"/>
      <c r="RBQ26" s="37"/>
      <c r="RBR26" s="37"/>
      <c r="RBS26" s="37"/>
      <c r="RBT26" s="37"/>
      <c r="RBU26" s="37"/>
      <c r="RBV26" s="37"/>
      <c r="RBW26" s="37"/>
      <c r="RBX26" s="37"/>
      <c r="RBY26" s="37"/>
      <c r="RBZ26" s="37"/>
      <c r="RCA26" s="37"/>
      <c r="RCB26" s="37"/>
      <c r="RCC26" s="37"/>
      <c r="RCD26" s="37"/>
      <c r="RCE26" s="37"/>
      <c r="RCF26" s="37"/>
      <c r="RCG26" s="37"/>
      <c r="RCH26" s="37"/>
      <c r="RCI26" s="37"/>
      <c r="RCJ26" s="37"/>
      <c r="RCK26" s="37"/>
      <c r="RCL26" s="37"/>
      <c r="RCM26" s="37"/>
      <c r="RCN26" s="37"/>
      <c r="RCO26" s="37"/>
      <c r="RCP26" s="37"/>
      <c r="RCQ26" s="37"/>
      <c r="RCR26" s="37"/>
      <c r="RCS26" s="37"/>
      <c r="RCT26" s="37"/>
      <c r="RCU26" s="37"/>
      <c r="RCV26" s="37"/>
      <c r="RCW26" s="37"/>
      <c r="RCX26" s="37"/>
      <c r="RCY26" s="37"/>
      <c r="RCZ26" s="37"/>
      <c r="RDA26" s="37"/>
      <c r="RDB26" s="37"/>
      <c r="RDC26" s="37"/>
      <c r="RDD26" s="37"/>
      <c r="RDE26" s="37"/>
      <c r="RDF26" s="37"/>
      <c r="RDG26" s="37"/>
      <c r="RDH26" s="37"/>
      <c r="RDI26" s="37"/>
      <c r="RDJ26" s="37"/>
      <c r="RDK26" s="37"/>
      <c r="RDL26" s="37"/>
      <c r="RDM26" s="37"/>
      <c r="RDN26" s="37"/>
      <c r="RDO26" s="37"/>
      <c r="RDP26" s="37"/>
      <c r="RDQ26" s="37"/>
      <c r="RDR26" s="37"/>
      <c r="RDS26" s="37"/>
      <c r="RDT26" s="37"/>
      <c r="RDU26" s="37"/>
      <c r="RDV26" s="37"/>
      <c r="RDW26" s="37"/>
      <c r="RDX26" s="37"/>
      <c r="RDY26" s="37"/>
      <c r="RDZ26" s="37"/>
      <c r="REA26" s="37"/>
      <c r="REB26" s="37"/>
      <c r="REC26" s="37"/>
      <c r="RED26" s="37"/>
      <c r="REE26" s="37"/>
      <c r="REF26" s="37"/>
      <c r="REG26" s="37"/>
      <c r="REH26" s="37"/>
      <c r="REI26" s="37"/>
      <c r="REJ26" s="37"/>
      <c r="REK26" s="37"/>
      <c r="REL26" s="37"/>
      <c r="REM26" s="37"/>
      <c r="REN26" s="37"/>
      <c r="REO26" s="37"/>
      <c r="REP26" s="37"/>
      <c r="REQ26" s="37"/>
      <c r="RER26" s="37"/>
      <c r="RES26" s="37"/>
      <c r="RET26" s="37"/>
      <c r="REU26" s="37"/>
      <c r="REV26" s="37"/>
      <c r="REW26" s="37"/>
      <c r="REX26" s="37"/>
      <c r="REY26" s="37"/>
      <c r="REZ26" s="37"/>
      <c r="RFA26" s="37"/>
      <c r="RFB26" s="37"/>
      <c r="RFC26" s="37"/>
      <c r="RFD26" s="37"/>
      <c r="RFE26" s="37"/>
      <c r="RFF26" s="37"/>
      <c r="RFG26" s="37"/>
      <c r="RFH26" s="37"/>
      <c r="RFI26" s="37"/>
      <c r="RFJ26" s="37"/>
      <c r="RFK26" s="37"/>
      <c r="RFL26" s="37"/>
      <c r="RFM26" s="37"/>
      <c r="RFN26" s="37"/>
      <c r="RFO26" s="37"/>
      <c r="RFP26" s="37"/>
      <c r="RFQ26" s="37"/>
      <c r="RFR26" s="37"/>
      <c r="RFS26" s="37"/>
      <c r="RFT26" s="37"/>
      <c r="RFU26" s="37"/>
      <c r="RFV26" s="37"/>
      <c r="RFW26" s="37"/>
      <c r="RFX26" s="37"/>
      <c r="RFY26" s="37"/>
      <c r="RFZ26" s="37"/>
      <c r="RGA26" s="37"/>
      <c r="RGB26" s="37"/>
      <c r="RGC26" s="37"/>
      <c r="RGD26" s="37"/>
      <c r="RGE26" s="37"/>
      <c r="RGF26" s="37"/>
      <c r="RGG26" s="37"/>
      <c r="RGH26" s="37"/>
      <c r="RGI26" s="37"/>
      <c r="RGJ26" s="37"/>
      <c r="RGK26" s="37"/>
      <c r="RGL26" s="37"/>
      <c r="RGM26" s="37"/>
      <c r="RGN26" s="37"/>
      <c r="RGO26" s="37"/>
      <c r="RGP26" s="37"/>
      <c r="RGQ26" s="37"/>
      <c r="RGR26" s="37"/>
      <c r="RGS26" s="37"/>
      <c r="RGT26" s="37"/>
      <c r="RGU26" s="37"/>
      <c r="RGV26" s="37"/>
      <c r="RGW26" s="37"/>
      <c r="RGX26" s="37"/>
      <c r="RGY26" s="37"/>
      <c r="RGZ26" s="37"/>
      <c r="RHA26" s="37"/>
      <c r="RHB26" s="37"/>
      <c r="RHC26" s="37"/>
      <c r="RHD26" s="37"/>
      <c r="RHE26" s="37"/>
      <c r="RHF26" s="37"/>
      <c r="RHG26" s="37"/>
      <c r="RHH26" s="37"/>
      <c r="RHI26" s="37"/>
      <c r="RHJ26" s="37"/>
      <c r="RHK26" s="37"/>
      <c r="RHL26" s="37"/>
      <c r="RHM26" s="37"/>
      <c r="RHN26" s="37"/>
      <c r="RHO26" s="37"/>
      <c r="RHP26" s="37"/>
      <c r="RHQ26" s="37"/>
      <c r="RHR26" s="37"/>
      <c r="RHS26" s="37"/>
      <c r="RHT26" s="37"/>
      <c r="RHU26" s="37"/>
      <c r="RHV26" s="37"/>
      <c r="RHW26" s="37"/>
      <c r="RHX26" s="37"/>
      <c r="RHY26" s="37"/>
      <c r="RHZ26" s="37"/>
      <c r="RIA26" s="37"/>
      <c r="RIB26" s="37"/>
      <c r="RIC26" s="37"/>
      <c r="RID26" s="37"/>
      <c r="RIE26" s="37"/>
      <c r="RIF26" s="37"/>
      <c r="RIG26" s="37"/>
      <c r="RIH26" s="37"/>
      <c r="RII26" s="37"/>
      <c r="RIJ26" s="37"/>
      <c r="RIK26" s="37"/>
      <c r="RIL26" s="37"/>
      <c r="RIM26" s="37"/>
      <c r="RIN26" s="37"/>
      <c r="RIO26" s="37"/>
      <c r="RIP26" s="37"/>
      <c r="RIQ26" s="37"/>
      <c r="RIR26" s="37"/>
      <c r="RIS26" s="37"/>
      <c r="RIT26" s="37"/>
      <c r="RIU26" s="37"/>
      <c r="RIV26" s="37"/>
      <c r="RIW26" s="37"/>
      <c r="RIX26" s="37"/>
      <c r="RIY26" s="37"/>
      <c r="RIZ26" s="37"/>
      <c r="RJA26" s="37"/>
      <c r="RJB26" s="37"/>
      <c r="RJC26" s="37"/>
      <c r="RJD26" s="37"/>
      <c r="RJE26" s="37"/>
      <c r="RJF26" s="37"/>
      <c r="RJG26" s="37"/>
      <c r="RJH26" s="37"/>
      <c r="RJI26" s="37"/>
      <c r="RJJ26" s="37"/>
      <c r="RJK26" s="37"/>
      <c r="RJL26" s="37"/>
      <c r="RJM26" s="37"/>
      <c r="RJN26" s="37"/>
      <c r="RJO26" s="37"/>
      <c r="RJP26" s="37"/>
      <c r="RJQ26" s="37"/>
      <c r="RJR26" s="37"/>
      <c r="RJS26" s="37"/>
      <c r="RJT26" s="37"/>
      <c r="RJU26" s="37"/>
      <c r="RJV26" s="37"/>
      <c r="RJW26" s="37"/>
      <c r="RJX26" s="37"/>
      <c r="RJY26" s="37"/>
      <c r="RJZ26" s="37"/>
      <c r="RKA26" s="37"/>
      <c r="RKB26" s="37"/>
      <c r="RKC26" s="37"/>
      <c r="RKD26" s="37"/>
      <c r="RKE26" s="37"/>
      <c r="RKF26" s="37"/>
      <c r="RKG26" s="37"/>
      <c r="RKH26" s="37"/>
      <c r="RKI26" s="37"/>
      <c r="RKJ26" s="37"/>
      <c r="RKK26" s="37"/>
      <c r="RKL26" s="37"/>
      <c r="RKM26" s="37"/>
      <c r="RKN26" s="37"/>
      <c r="RKO26" s="37"/>
      <c r="RKP26" s="37"/>
      <c r="RKQ26" s="37"/>
      <c r="RKR26" s="37"/>
      <c r="RKS26" s="37"/>
      <c r="RKT26" s="37"/>
      <c r="RKU26" s="37"/>
      <c r="RKV26" s="37"/>
      <c r="RKW26" s="37"/>
      <c r="RKX26" s="37"/>
      <c r="RKY26" s="37"/>
      <c r="RKZ26" s="37"/>
      <c r="RLA26" s="37"/>
      <c r="RLB26" s="37"/>
      <c r="RLC26" s="37"/>
      <c r="RLD26" s="37"/>
      <c r="RLE26" s="37"/>
      <c r="RLF26" s="37"/>
      <c r="RLG26" s="37"/>
      <c r="RLH26" s="37"/>
      <c r="RLI26" s="37"/>
      <c r="RLJ26" s="37"/>
      <c r="RLK26" s="37"/>
      <c r="RLL26" s="37"/>
      <c r="RLM26" s="37"/>
      <c r="RLN26" s="37"/>
      <c r="RLO26" s="37"/>
      <c r="RLP26" s="37"/>
      <c r="RLQ26" s="37"/>
      <c r="RLR26" s="37"/>
      <c r="RLS26" s="37"/>
      <c r="RLT26" s="37"/>
      <c r="RLU26" s="37"/>
      <c r="RLV26" s="37"/>
      <c r="RLW26" s="37"/>
      <c r="RLX26" s="37"/>
      <c r="RLY26" s="37"/>
      <c r="RLZ26" s="37"/>
      <c r="RMA26" s="37"/>
      <c r="RMB26" s="37"/>
      <c r="RMC26" s="37"/>
      <c r="RMD26" s="37"/>
      <c r="RME26" s="37"/>
      <c r="RMF26" s="37"/>
      <c r="RMG26" s="37"/>
      <c r="RMH26" s="37"/>
      <c r="RMI26" s="37"/>
      <c r="RMJ26" s="37"/>
      <c r="RMK26" s="37"/>
      <c r="RML26" s="37"/>
      <c r="RMM26" s="37"/>
      <c r="RMN26" s="37"/>
      <c r="RMO26" s="37"/>
      <c r="RMP26" s="37"/>
      <c r="RMQ26" s="37"/>
      <c r="RMR26" s="37"/>
      <c r="RMS26" s="37"/>
      <c r="RMT26" s="37"/>
      <c r="RMU26" s="37"/>
      <c r="RMV26" s="37"/>
      <c r="RMW26" s="37"/>
      <c r="RMX26" s="37"/>
      <c r="RMY26" s="37"/>
      <c r="RMZ26" s="37"/>
      <c r="RNA26" s="37"/>
      <c r="RNB26" s="37"/>
      <c r="RNC26" s="37"/>
      <c r="RND26" s="37"/>
      <c r="RNE26" s="37"/>
      <c r="RNF26" s="37"/>
      <c r="RNG26" s="37"/>
      <c r="RNH26" s="37"/>
      <c r="RNI26" s="37"/>
      <c r="RNJ26" s="37"/>
      <c r="RNK26" s="37"/>
      <c r="RNL26" s="37"/>
      <c r="RNM26" s="37"/>
      <c r="RNN26" s="37"/>
      <c r="RNO26" s="37"/>
      <c r="RNP26" s="37"/>
      <c r="RNQ26" s="37"/>
      <c r="RNR26" s="37"/>
      <c r="RNS26" s="37"/>
      <c r="RNT26" s="37"/>
      <c r="RNU26" s="37"/>
      <c r="RNV26" s="37"/>
      <c r="RNW26" s="37"/>
      <c r="RNX26" s="37"/>
      <c r="RNY26" s="37"/>
      <c r="RNZ26" s="37"/>
      <c r="ROA26" s="37"/>
      <c r="ROB26" s="37"/>
      <c r="ROC26" s="37"/>
      <c r="ROD26" s="37"/>
      <c r="ROE26" s="37"/>
      <c r="ROF26" s="37"/>
      <c r="ROG26" s="37"/>
      <c r="ROH26" s="37"/>
      <c r="ROI26" s="37"/>
      <c r="ROJ26" s="37"/>
      <c r="ROK26" s="37"/>
      <c r="ROL26" s="37"/>
      <c r="ROM26" s="37"/>
      <c r="RON26" s="37"/>
      <c r="ROO26" s="37"/>
      <c r="ROP26" s="37"/>
      <c r="ROQ26" s="37"/>
      <c r="ROR26" s="37"/>
      <c r="ROS26" s="37"/>
      <c r="ROT26" s="37"/>
      <c r="ROU26" s="37"/>
      <c r="ROV26" s="37"/>
      <c r="ROW26" s="37"/>
      <c r="ROX26" s="37"/>
      <c r="ROY26" s="37"/>
      <c r="ROZ26" s="37"/>
      <c r="RPA26" s="37"/>
      <c r="RPB26" s="37"/>
      <c r="RPC26" s="37"/>
      <c r="RPD26" s="37"/>
      <c r="RPE26" s="37"/>
      <c r="RPF26" s="37"/>
      <c r="RPG26" s="37"/>
      <c r="RPH26" s="37"/>
      <c r="RPI26" s="37"/>
      <c r="RPJ26" s="37"/>
      <c r="RPK26" s="37"/>
      <c r="RPL26" s="37"/>
      <c r="RPM26" s="37"/>
      <c r="RPN26" s="37"/>
      <c r="RPO26" s="37"/>
      <c r="RPP26" s="37"/>
      <c r="RPQ26" s="37"/>
      <c r="RPR26" s="37"/>
      <c r="RPS26" s="37"/>
      <c r="RPT26" s="37"/>
      <c r="RPU26" s="37"/>
      <c r="RPV26" s="37"/>
      <c r="RPW26" s="37"/>
      <c r="RPX26" s="37"/>
      <c r="RPY26" s="37"/>
      <c r="RPZ26" s="37"/>
      <c r="RQA26" s="37"/>
      <c r="RQB26" s="37"/>
      <c r="RQC26" s="37"/>
      <c r="RQD26" s="37"/>
      <c r="RQE26" s="37"/>
      <c r="RQF26" s="37"/>
      <c r="RQG26" s="37"/>
      <c r="RQH26" s="37"/>
      <c r="RQI26" s="37"/>
      <c r="RQJ26" s="37"/>
      <c r="RQK26" s="37"/>
      <c r="RQL26" s="37"/>
      <c r="RQM26" s="37"/>
      <c r="RQN26" s="37"/>
      <c r="RQO26" s="37"/>
      <c r="RQP26" s="37"/>
      <c r="RQQ26" s="37"/>
      <c r="RQR26" s="37"/>
      <c r="RQS26" s="37"/>
      <c r="RQT26" s="37"/>
      <c r="RQU26" s="37"/>
      <c r="RQV26" s="37"/>
      <c r="RQW26" s="37"/>
      <c r="RQX26" s="37"/>
      <c r="RQY26" s="37"/>
      <c r="RQZ26" s="37"/>
      <c r="RRA26" s="37"/>
      <c r="RRB26" s="37"/>
      <c r="RRC26" s="37"/>
      <c r="RRD26" s="37"/>
      <c r="RRE26" s="37"/>
      <c r="RRF26" s="37"/>
      <c r="RRG26" s="37"/>
      <c r="RRH26" s="37"/>
      <c r="RRI26" s="37"/>
      <c r="RRJ26" s="37"/>
      <c r="RRK26" s="37"/>
      <c r="RRL26" s="37"/>
      <c r="RRM26" s="37"/>
      <c r="RRN26" s="37"/>
      <c r="RRO26" s="37"/>
      <c r="RRP26" s="37"/>
      <c r="RRQ26" s="37"/>
      <c r="RRR26" s="37"/>
      <c r="RRS26" s="37"/>
      <c r="RRT26" s="37"/>
      <c r="RRU26" s="37"/>
      <c r="RRV26" s="37"/>
      <c r="RRW26" s="37"/>
      <c r="RRX26" s="37"/>
      <c r="RRY26" s="37"/>
      <c r="RRZ26" s="37"/>
      <c r="RSA26" s="37"/>
      <c r="RSB26" s="37"/>
      <c r="RSC26" s="37"/>
      <c r="RSD26" s="37"/>
      <c r="RSE26" s="37"/>
      <c r="RSF26" s="37"/>
      <c r="RSG26" s="37"/>
      <c r="RSH26" s="37"/>
      <c r="RSI26" s="37"/>
      <c r="RSJ26" s="37"/>
      <c r="RSK26" s="37"/>
      <c r="RSL26" s="37"/>
      <c r="RSM26" s="37"/>
      <c r="RSN26" s="37"/>
      <c r="RSO26" s="37"/>
      <c r="RSP26" s="37"/>
      <c r="RSQ26" s="37"/>
      <c r="RSR26" s="37"/>
      <c r="RSS26" s="37"/>
      <c r="RST26" s="37"/>
      <c r="RSU26" s="37"/>
      <c r="RSV26" s="37"/>
      <c r="RSW26" s="37"/>
      <c r="RSX26" s="37"/>
      <c r="RSY26" s="37"/>
      <c r="RSZ26" s="37"/>
      <c r="RTA26" s="37"/>
      <c r="RTB26" s="37"/>
      <c r="RTC26" s="37"/>
      <c r="RTD26" s="37"/>
      <c r="RTE26" s="37"/>
      <c r="RTF26" s="37"/>
      <c r="RTG26" s="37"/>
      <c r="RTH26" s="37"/>
      <c r="RTI26" s="37"/>
      <c r="RTJ26" s="37"/>
      <c r="RTK26" s="37"/>
      <c r="RTL26" s="37"/>
      <c r="RTM26" s="37"/>
      <c r="RTN26" s="37"/>
      <c r="RTO26" s="37"/>
      <c r="RTP26" s="37"/>
      <c r="RTQ26" s="37"/>
      <c r="RTR26" s="37"/>
      <c r="RTS26" s="37"/>
      <c r="RTT26" s="37"/>
      <c r="RTU26" s="37"/>
      <c r="RTV26" s="37"/>
      <c r="RTW26" s="37"/>
      <c r="RTX26" s="37"/>
      <c r="RTY26" s="37"/>
      <c r="RTZ26" s="37"/>
      <c r="RUA26" s="37"/>
      <c r="RUB26" s="37"/>
      <c r="RUC26" s="37"/>
      <c r="RUD26" s="37"/>
      <c r="RUE26" s="37"/>
      <c r="RUF26" s="37"/>
      <c r="RUG26" s="37"/>
      <c r="RUH26" s="37"/>
      <c r="RUI26" s="37"/>
      <c r="RUJ26" s="37"/>
      <c r="RUK26" s="37"/>
      <c r="RUL26" s="37"/>
      <c r="RUM26" s="37"/>
      <c r="RUN26" s="37"/>
      <c r="RUO26" s="37"/>
      <c r="RUP26" s="37"/>
      <c r="RUQ26" s="37"/>
      <c r="RUR26" s="37"/>
      <c r="RUS26" s="37"/>
      <c r="RUT26" s="37"/>
      <c r="RUU26" s="37"/>
      <c r="RUV26" s="37"/>
      <c r="RUW26" s="37"/>
      <c r="RUX26" s="37"/>
      <c r="RUY26" s="37"/>
      <c r="RUZ26" s="37"/>
      <c r="RVA26" s="37"/>
      <c r="RVB26" s="37"/>
      <c r="RVC26" s="37"/>
      <c r="RVD26" s="37"/>
      <c r="RVE26" s="37"/>
      <c r="RVF26" s="37"/>
      <c r="RVG26" s="37"/>
      <c r="RVH26" s="37"/>
      <c r="RVI26" s="37"/>
      <c r="RVJ26" s="37"/>
      <c r="RVK26" s="37"/>
      <c r="RVL26" s="37"/>
      <c r="RVM26" s="37"/>
      <c r="RVN26" s="37"/>
      <c r="RVO26" s="37"/>
      <c r="RVP26" s="37"/>
      <c r="RVQ26" s="37"/>
      <c r="RVR26" s="37"/>
      <c r="RVS26" s="37"/>
      <c r="RVT26" s="37"/>
      <c r="RVU26" s="37"/>
      <c r="RVV26" s="37"/>
      <c r="RVW26" s="37"/>
      <c r="RVX26" s="37"/>
      <c r="RVY26" s="37"/>
      <c r="RVZ26" s="37"/>
      <c r="RWA26" s="37"/>
      <c r="RWB26" s="37"/>
      <c r="RWC26" s="37"/>
      <c r="RWD26" s="37"/>
      <c r="RWE26" s="37"/>
      <c r="RWF26" s="37"/>
      <c r="RWG26" s="37"/>
      <c r="RWH26" s="37"/>
      <c r="RWI26" s="37"/>
      <c r="RWJ26" s="37"/>
      <c r="RWK26" s="37"/>
      <c r="RWL26" s="37"/>
      <c r="RWM26" s="37"/>
      <c r="RWN26" s="37"/>
      <c r="RWO26" s="37"/>
      <c r="RWP26" s="37"/>
      <c r="RWQ26" s="37"/>
      <c r="RWR26" s="37"/>
      <c r="RWS26" s="37"/>
      <c r="RWT26" s="37"/>
      <c r="RWU26" s="37"/>
      <c r="RWV26" s="37"/>
      <c r="RWW26" s="37"/>
      <c r="RWX26" s="37"/>
      <c r="RWY26" s="37"/>
      <c r="RWZ26" s="37"/>
      <c r="RXA26" s="37"/>
      <c r="RXB26" s="37"/>
      <c r="RXC26" s="37"/>
      <c r="RXD26" s="37"/>
      <c r="RXE26" s="37"/>
      <c r="RXF26" s="37"/>
      <c r="RXG26" s="37"/>
      <c r="RXH26" s="37"/>
      <c r="RXI26" s="37"/>
      <c r="RXJ26" s="37"/>
      <c r="RXK26" s="37"/>
      <c r="RXL26" s="37"/>
      <c r="RXM26" s="37"/>
      <c r="RXN26" s="37"/>
      <c r="RXO26" s="37"/>
      <c r="RXP26" s="37"/>
      <c r="RXQ26" s="37"/>
      <c r="RXR26" s="37"/>
      <c r="RXS26" s="37"/>
      <c r="RXT26" s="37"/>
      <c r="RXU26" s="37"/>
      <c r="RXV26" s="37"/>
      <c r="RXW26" s="37"/>
      <c r="RXX26" s="37"/>
      <c r="RXY26" s="37"/>
      <c r="RXZ26" s="37"/>
      <c r="RYA26" s="37"/>
      <c r="RYB26" s="37"/>
      <c r="RYC26" s="37"/>
      <c r="RYD26" s="37"/>
      <c r="RYE26" s="37"/>
      <c r="RYF26" s="37"/>
      <c r="RYG26" s="37"/>
      <c r="RYH26" s="37"/>
      <c r="RYI26" s="37"/>
      <c r="RYJ26" s="37"/>
      <c r="RYK26" s="37"/>
      <c r="RYL26" s="37"/>
      <c r="RYM26" s="37"/>
      <c r="RYN26" s="37"/>
      <c r="RYO26" s="37"/>
      <c r="RYP26" s="37"/>
      <c r="RYQ26" s="37"/>
      <c r="RYR26" s="37"/>
      <c r="RYS26" s="37"/>
      <c r="RYT26" s="37"/>
      <c r="RYU26" s="37"/>
      <c r="RYV26" s="37"/>
      <c r="RYW26" s="37"/>
      <c r="RYX26" s="37"/>
      <c r="RYY26" s="37"/>
      <c r="RYZ26" s="37"/>
      <c r="RZA26" s="37"/>
      <c r="RZB26" s="37"/>
      <c r="RZC26" s="37"/>
      <c r="RZD26" s="37"/>
      <c r="RZE26" s="37"/>
      <c r="RZF26" s="37"/>
      <c r="RZG26" s="37"/>
      <c r="RZH26" s="37"/>
      <c r="RZI26" s="37"/>
      <c r="RZJ26" s="37"/>
      <c r="RZK26" s="37"/>
      <c r="RZL26" s="37"/>
      <c r="RZM26" s="37"/>
      <c r="RZN26" s="37"/>
      <c r="RZO26" s="37"/>
      <c r="RZP26" s="37"/>
      <c r="RZQ26" s="37"/>
      <c r="RZR26" s="37"/>
      <c r="RZS26" s="37"/>
      <c r="RZT26" s="37"/>
      <c r="RZU26" s="37"/>
      <c r="RZV26" s="37"/>
      <c r="RZW26" s="37"/>
      <c r="RZX26" s="37"/>
      <c r="RZY26" s="37"/>
      <c r="RZZ26" s="37"/>
      <c r="SAA26" s="37"/>
      <c r="SAB26" s="37"/>
      <c r="SAC26" s="37"/>
      <c r="SAD26" s="37"/>
      <c r="SAE26" s="37"/>
      <c r="SAF26" s="37"/>
      <c r="SAG26" s="37"/>
      <c r="SAH26" s="37"/>
      <c r="SAI26" s="37"/>
      <c r="SAJ26" s="37"/>
      <c r="SAK26" s="37"/>
      <c r="SAL26" s="37"/>
      <c r="SAM26" s="37"/>
      <c r="SAN26" s="37"/>
      <c r="SAO26" s="37"/>
      <c r="SAP26" s="37"/>
      <c r="SAQ26" s="37"/>
      <c r="SAR26" s="37"/>
      <c r="SAS26" s="37"/>
      <c r="SAT26" s="37"/>
      <c r="SAU26" s="37"/>
      <c r="SAV26" s="37"/>
      <c r="SAW26" s="37"/>
      <c r="SAX26" s="37"/>
      <c r="SAY26" s="37"/>
      <c r="SAZ26" s="37"/>
      <c r="SBA26" s="37"/>
      <c r="SBB26" s="37"/>
      <c r="SBC26" s="37"/>
      <c r="SBD26" s="37"/>
      <c r="SBE26" s="37"/>
      <c r="SBF26" s="37"/>
      <c r="SBG26" s="37"/>
      <c r="SBH26" s="37"/>
      <c r="SBI26" s="37"/>
      <c r="SBJ26" s="37"/>
      <c r="SBK26" s="37"/>
      <c r="SBL26" s="37"/>
      <c r="SBM26" s="37"/>
      <c r="SBN26" s="37"/>
      <c r="SBO26" s="37"/>
      <c r="SBP26" s="37"/>
      <c r="SBQ26" s="37"/>
      <c r="SBR26" s="37"/>
      <c r="SBS26" s="37"/>
      <c r="SBT26" s="37"/>
      <c r="SBU26" s="37"/>
      <c r="SBV26" s="37"/>
      <c r="SBW26" s="37"/>
      <c r="SBX26" s="37"/>
      <c r="SBY26" s="37"/>
      <c r="SBZ26" s="37"/>
      <c r="SCA26" s="37"/>
      <c r="SCB26" s="37"/>
      <c r="SCC26" s="37"/>
      <c r="SCD26" s="37"/>
      <c r="SCE26" s="37"/>
      <c r="SCF26" s="37"/>
      <c r="SCG26" s="37"/>
      <c r="SCH26" s="37"/>
      <c r="SCI26" s="37"/>
      <c r="SCJ26" s="37"/>
      <c r="SCK26" s="37"/>
      <c r="SCL26" s="37"/>
      <c r="SCM26" s="37"/>
      <c r="SCN26" s="37"/>
      <c r="SCO26" s="37"/>
      <c r="SCP26" s="37"/>
      <c r="SCQ26" s="37"/>
      <c r="SCR26" s="37"/>
      <c r="SCS26" s="37"/>
      <c r="SCT26" s="37"/>
      <c r="SCU26" s="37"/>
      <c r="SCV26" s="37"/>
      <c r="SCW26" s="37"/>
      <c r="SCX26" s="37"/>
      <c r="SCY26" s="37"/>
      <c r="SCZ26" s="37"/>
      <c r="SDA26" s="37"/>
      <c r="SDB26" s="37"/>
      <c r="SDC26" s="37"/>
      <c r="SDD26" s="37"/>
      <c r="SDE26" s="37"/>
      <c r="SDF26" s="37"/>
      <c r="SDG26" s="37"/>
      <c r="SDH26" s="37"/>
      <c r="SDI26" s="37"/>
      <c r="SDJ26" s="37"/>
      <c r="SDK26" s="37"/>
      <c r="SDL26" s="37"/>
      <c r="SDM26" s="37"/>
      <c r="SDN26" s="37"/>
      <c r="SDO26" s="37"/>
      <c r="SDP26" s="37"/>
      <c r="SDQ26" s="37"/>
      <c r="SDR26" s="37"/>
      <c r="SDS26" s="37"/>
      <c r="SDT26" s="37"/>
      <c r="SDU26" s="37"/>
      <c r="SDV26" s="37"/>
      <c r="SDW26" s="37"/>
      <c r="SDX26" s="37"/>
      <c r="SDY26" s="37"/>
      <c r="SDZ26" s="37"/>
      <c r="SEA26" s="37"/>
      <c r="SEB26" s="37"/>
      <c r="SEC26" s="37"/>
      <c r="SED26" s="37"/>
      <c r="SEE26" s="37"/>
      <c r="SEF26" s="37"/>
      <c r="SEG26" s="37"/>
      <c r="SEH26" s="37"/>
      <c r="SEI26" s="37"/>
      <c r="SEJ26" s="37"/>
      <c r="SEK26" s="37"/>
      <c r="SEL26" s="37"/>
      <c r="SEM26" s="37"/>
      <c r="SEN26" s="37"/>
      <c r="SEO26" s="37"/>
      <c r="SEP26" s="37"/>
      <c r="SEQ26" s="37"/>
      <c r="SER26" s="37"/>
      <c r="SES26" s="37"/>
      <c r="SET26" s="37"/>
      <c r="SEU26" s="37"/>
      <c r="SEV26" s="37"/>
      <c r="SEW26" s="37"/>
      <c r="SEX26" s="37"/>
      <c r="SEY26" s="37"/>
      <c r="SEZ26" s="37"/>
      <c r="SFA26" s="37"/>
      <c r="SFB26" s="37"/>
      <c r="SFC26" s="37"/>
      <c r="SFD26" s="37"/>
      <c r="SFE26" s="37"/>
      <c r="SFF26" s="37"/>
      <c r="SFG26" s="37"/>
      <c r="SFH26" s="37"/>
      <c r="SFI26" s="37"/>
      <c r="SFJ26" s="37"/>
      <c r="SFK26" s="37"/>
      <c r="SFL26" s="37"/>
      <c r="SFM26" s="37"/>
      <c r="SFN26" s="37"/>
      <c r="SFO26" s="37"/>
      <c r="SFP26" s="37"/>
      <c r="SFQ26" s="37"/>
      <c r="SFR26" s="37"/>
      <c r="SFS26" s="37"/>
      <c r="SFT26" s="37"/>
      <c r="SFU26" s="37"/>
      <c r="SFV26" s="37"/>
      <c r="SFW26" s="37"/>
      <c r="SFX26" s="37"/>
      <c r="SFY26" s="37"/>
      <c r="SFZ26" s="37"/>
      <c r="SGA26" s="37"/>
      <c r="SGB26" s="37"/>
      <c r="SGC26" s="37"/>
      <c r="SGD26" s="37"/>
      <c r="SGE26" s="37"/>
      <c r="SGF26" s="37"/>
      <c r="SGG26" s="37"/>
      <c r="SGH26" s="37"/>
      <c r="SGI26" s="37"/>
      <c r="SGJ26" s="37"/>
      <c r="SGK26" s="37"/>
      <c r="SGL26" s="37"/>
      <c r="SGM26" s="37"/>
      <c r="SGN26" s="37"/>
      <c r="SGO26" s="37"/>
      <c r="SGP26" s="37"/>
      <c r="SGQ26" s="37"/>
      <c r="SGR26" s="37"/>
      <c r="SGS26" s="37"/>
      <c r="SGT26" s="37"/>
      <c r="SGU26" s="37"/>
      <c r="SGV26" s="37"/>
      <c r="SGW26" s="37"/>
      <c r="SGX26" s="37"/>
      <c r="SGY26" s="37"/>
      <c r="SGZ26" s="37"/>
      <c r="SHA26" s="37"/>
      <c r="SHB26" s="37"/>
      <c r="SHC26" s="37"/>
      <c r="SHD26" s="37"/>
      <c r="SHE26" s="37"/>
      <c r="SHF26" s="37"/>
      <c r="SHG26" s="37"/>
      <c r="SHH26" s="37"/>
      <c r="SHI26" s="37"/>
      <c r="SHJ26" s="37"/>
      <c r="SHK26" s="37"/>
      <c r="SHL26" s="37"/>
      <c r="SHM26" s="37"/>
      <c r="SHN26" s="37"/>
      <c r="SHO26" s="37"/>
      <c r="SHP26" s="37"/>
      <c r="SHQ26" s="37"/>
      <c r="SHR26" s="37"/>
      <c r="SHS26" s="37"/>
      <c r="SHT26" s="37"/>
      <c r="SHU26" s="37"/>
      <c r="SHV26" s="37"/>
      <c r="SHW26" s="37"/>
      <c r="SHX26" s="37"/>
      <c r="SHY26" s="37"/>
      <c r="SHZ26" s="37"/>
      <c r="SIA26" s="37"/>
      <c r="SIB26" s="37"/>
      <c r="SIC26" s="37"/>
      <c r="SID26" s="37"/>
      <c r="SIE26" s="37"/>
      <c r="SIF26" s="37"/>
      <c r="SIG26" s="37"/>
      <c r="SIH26" s="37"/>
      <c r="SII26" s="37"/>
      <c r="SIJ26" s="37"/>
      <c r="SIK26" s="37"/>
      <c r="SIL26" s="37"/>
      <c r="SIM26" s="37"/>
      <c r="SIN26" s="37"/>
      <c r="SIO26" s="37"/>
      <c r="SIP26" s="37"/>
      <c r="SIQ26" s="37"/>
      <c r="SIR26" s="37"/>
      <c r="SIS26" s="37"/>
      <c r="SIT26" s="37"/>
      <c r="SIU26" s="37"/>
      <c r="SIV26" s="37"/>
      <c r="SIW26" s="37"/>
      <c r="SIX26" s="37"/>
      <c r="SIY26" s="37"/>
      <c r="SIZ26" s="37"/>
      <c r="SJA26" s="37"/>
      <c r="SJB26" s="37"/>
      <c r="SJC26" s="37"/>
      <c r="SJD26" s="37"/>
      <c r="SJE26" s="37"/>
      <c r="SJF26" s="37"/>
      <c r="SJG26" s="37"/>
      <c r="SJH26" s="37"/>
      <c r="SJI26" s="37"/>
      <c r="SJJ26" s="37"/>
      <c r="SJK26" s="37"/>
      <c r="SJL26" s="37"/>
      <c r="SJM26" s="37"/>
      <c r="SJN26" s="37"/>
      <c r="SJO26" s="37"/>
      <c r="SJP26" s="37"/>
      <c r="SJQ26" s="37"/>
      <c r="SJR26" s="37"/>
      <c r="SJS26" s="37"/>
      <c r="SJT26" s="37"/>
      <c r="SJU26" s="37"/>
      <c r="SJV26" s="37"/>
      <c r="SJW26" s="37"/>
      <c r="SJX26" s="37"/>
      <c r="SJY26" s="37"/>
      <c r="SJZ26" s="37"/>
      <c r="SKA26" s="37"/>
      <c r="SKB26" s="37"/>
      <c r="SKC26" s="37"/>
      <c r="SKD26" s="37"/>
      <c r="SKE26" s="37"/>
      <c r="SKF26" s="37"/>
      <c r="SKG26" s="37"/>
      <c r="SKH26" s="37"/>
      <c r="SKI26" s="37"/>
      <c r="SKJ26" s="37"/>
      <c r="SKK26" s="37"/>
      <c r="SKL26" s="37"/>
      <c r="SKM26" s="37"/>
      <c r="SKN26" s="37"/>
      <c r="SKO26" s="37"/>
      <c r="SKP26" s="37"/>
      <c r="SKQ26" s="37"/>
      <c r="SKR26" s="37"/>
      <c r="SKS26" s="37"/>
      <c r="SKT26" s="37"/>
      <c r="SKU26" s="37"/>
      <c r="SKV26" s="37"/>
      <c r="SKW26" s="37"/>
      <c r="SKX26" s="37"/>
      <c r="SKY26" s="37"/>
      <c r="SKZ26" s="37"/>
      <c r="SLA26" s="37"/>
      <c r="SLB26" s="37"/>
      <c r="SLC26" s="37"/>
      <c r="SLD26" s="37"/>
      <c r="SLE26" s="37"/>
      <c r="SLF26" s="37"/>
      <c r="SLG26" s="37"/>
      <c r="SLH26" s="37"/>
      <c r="SLI26" s="37"/>
      <c r="SLJ26" s="37"/>
      <c r="SLK26" s="37"/>
      <c r="SLL26" s="37"/>
      <c r="SLM26" s="37"/>
      <c r="SLN26" s="37"/>
      <c r="SLO26" s="37"/>
      <c r="SLP26" s="37"/>
      <c r="SLQ26" s="37"/>
      <c r="SLR26" s="37"/>
      <c r="SLS26" s="37"/>
      <c r="SLT26" s="37"/>
      <c r="SLU26" s="37"/>
      <c r="SLV26" s="37"/>
      <c r="SLW26" s="37"/>
      <c r="SLX26" s="37"/>
      <c r="SLY26" s="37"/>
      <c r="SLZ26" s="37"/>
      <c r="SMA26" s="37"/>
      <c r="SMB26" s="37"/>
      <c r="SMC26" s="37"/>
      <c r="SMD26" s="37"/>
      <c r="SME26" s="37"/>
      <c r="SMF26" s="37"/>
      <c r="SMG26" s="37"/>
      <c r="SMH26" s="37"/>
      <c r="SMI26" s="37"/>
      <c r="SMJ26" s="37"/>
      <c r="SMK26" s="37"/>
      <c r="SML26" s="37"/>
      <c r="SMM26" s="37"/>
      <c r="SMN26" s="37"/>
      <c r="SMO26" s="37"/>
      <c r="SMP26" s="37"/>
      <c r="SMQ26" s="37"/>
      <c r="SMR26" s="37"/>
      <c r="SMS26" s="37"/>
      <c r="SMT26" s="37"/>
      <c r="SMU26" s="37"/>
      <c r="SMV26" s="37"/>
      <c r="SMW26" s="37"/>
      <c r="SMX26" s="37"/>
      <c r="SMY26" s="37"/>
      <c r="SMZ26" s="37"/>
      <c r="SNA26" s="37"/>
      <c r="SNB26" s="37"/>
      <c r="SNC26" s="37"/>
      <c r="SND26" s="37"/>
      <c r="SNE26" s="37"/>
      <c r="SNF26" s="37"/>
      <c r="SNG26" s="37"/>
      <c r="SNH26" s="37"/>
      <c r="SNI26" s="37"/>
      <c r="SNJ26" s="37"/>
      <c r="SNK26" s="37"/>
      <c r="SNL26" s="37"/>
      <c r="SNM26" s="37"/>
      <c r="SNN26" s="37"/>
      <c r="SNO26" s="37"/>
      <c r="SNP26" s="37"/>
      <c r="SNQ26" s="37"/>
      <c r="SNR26" s="37"/>
      <c r="SNS26" s="37"/>
      <c r="SNT26" s="37"/>
      <c r="SNU26" s="37"/>
      <c r="SNV26" s="37"/>
      <c r="SNW26" s="37"/>
      <c r="SNX26" s="37"/>
      <c r="SNY26" s="37"/>
      <c r="SNZ26" s="37"/>
      <c r="SOA26" s="37"/>
      <c r="SOB26" s="37"/>
      <c r="SOC26" s="37"/>
      <c r="SOD26" s="37"/>
      <c r="SOE26" s="37"/>
      <c r="SOF26" s="37"/>
      <c r="SOG26" s="37"/>
      <c r="SOH26" s="37"/>
      <c r="SOI26" s="37"/>
      <c r="SOJ26" s="37"/>
      <c r="SOK26" s="37"/>
      <c r="SOL26" s="37"/>
      <c r="SOM26" s="37"/>
      <c r="SON26" s="37"/>
      <c r="SOO26" s="37"/>
      <c r="SOP26" s="37"/>
      <c r="SOQ26" s="37"/>
      <c r="SOR26" s="37"/>
      <c r="SOS26" s="37"/>
      <c r="SOT26" s="37"/>
      <c r="SOU26" s="37"/>
      <c r="SOV26" s="37"/>
      <c r="SOW26" s="37"/>
      <c r="SOX26" s="37"/>
      <c r="SOY26" s="37"/>
      <c r="SOZ26" s="37"/>
      <c r="SPA26" s="37"/>
      <c r="SPB26" s="37"/>
      <c r="SPC26" s="37"/>
      <c r="SPD26" s="37"/>
      <c r="SPE26" s="37"/>
      <c r="SPF26" s="37"/>
      <c r="SPG26" s="37"/>
      <c r="SPH26" s="37"/>
      <c r="SPI26" s="37"/>
      <c r="SPJ26" s="37"/>
      <c r="SPK26" s="37"/>
      <c r="SPL26" s="37"/>
      <c r="SPM26" s="37"/>
      <c r="SPN26" s="37"/>
      <c r="SPO26" s="37"/>
      <c r="SPP26" s="37"/>
      <c r="SPQ26" s="37"/>
      <c r="SPR26" s="37"/>
      <c r="SPS26" s="37"/>
      <c r="SPT26" s="37"/>
      <c r="SPU26" s="37"/>
      <c r="SPV26" s="37"/>
      <c r="SPW26" s="37"/>
      <c r="SPX26" s="37"/>
      <c r="SPY26" s="37"/>
      <c r="SPZ26" s="37"/>
      <c r="SQA26" s="37"/>
      <c r="SQB26" s="37"/>
      <c r="SQC26" s="37"/>
      <c r="SQD26" s="37"/>
      <c r="SQE26" s="37"/>
      <c r="SQF26" s="37"/>
      <c r="SQG26" s="37"/>
      <c r="SQH26" s="37"/>
      <c r="SQI26" s="37"/>
      <c r="SQJ26" s="37"/>
      <c r="SQK26" s="37"/>
      <c r="SQL26" s="37"/>
      <c r="SQM26" s="37"/>
      <c r="SQN26" s="37"/>
      <c r="SQO26" s="37"/>
      <c r="SQP26" s="37"/>
      <c r="SQQ26" s="37"/>
      <c r="SQR26" s="37"/>
      <c r="SQS26" s="37"/>
      <c r="SQT26" s="37"/>
      <c r="SQU26" s="37"/>
      <c r="SQV26" s="37"/>
      <c r="SQW26" s="37"/>
      <c r="SQX26" s="37"/>
      <c r="SQY26" s="37"/>
      <c r="SQZ26" s="37"/>
      <c r="SRA26" s="37"/>
      <c r="SRB26" s="37"/>
      <c r="SRC26" s="37"/>
      <c r="SRD26" s="37"/>
      <c r="SRE26" s="37"/>
      <c r="SRF26" s="37"/>
      <c r="SRG26" s="37"/>
      <c r="SRH26" s="37"/>
      <c r="SRI26" s="37"/>
      <c r="SRJ26" s="37"/>
      <c r="SRK26" s="37"/>
      <c r="SRL26" s="37"/>
      <c r="SRM26" s="37"/>
      <c r="SRN26" s="37"/>
      <c r="SRO26" s="37"/>
      <c r="SRP26" s="37"/>
      <c r="SRQ26" s="37"/>
      <c r="SRR26" s="37"/>
      <c r="SRS26" s="37"/>
      <c r="SRT26" s="37"/>
      <c r="SRU26" s="37"/>
      <c r="SRV26" s="37"/>
      <c r="SRW26" s="37"/>
      <c r="SRX26" s="37"/>
      <c r="SRY26" s="37"/>
      <c r="SRZ26" s="37"/>
      <c r="SSA26" s="37"/>
      <c r="SSB26" s="37"/>
      <c r="SSC26" s="37"/>
      <c r="SSD26" s="37"/>
      <c r="SSE26" s="37"/>
      <c r="SSF26" s="37"/>
      <c r="SSG26" s="37"/>
      <c r="SSH26" s="37"/>
      <c r="SSI26" s="37"/>
      <c r="SSJ26" s="37"/>
      <c r="SSK26" s="37"/>
      <c r="SSL26" s="37"/>
      <c r="SSM26" s="37"/>
      <c r="SSN26" s="37"/>
      <c r="SSO26" s="37"/>
      <c r="SSP26" s="37"/>
      <c r="SSQ26" s="37"/>
      <c r="SSR26" s="37"/>
      <c r="SSS26" s="37"/>
      <c r="SST26" s="37"/>
      <c r="SSU26" s="37"/>
      <c r="SSV26" s="37"/>
      <c r="SSW26" s="37"/>
      <c r="SSX26" s="37"/>
      <c r="SSY26" s="37"/>
      <c r="SSZ26" s="37"/>
      <c r="STA26" s="37"/>
      <c r="STB26" s="37"/>
      <c r="STC26" s="37"/>
      <c r="STD26" s="37"/>
      <c r="STE26" s="37"/>
      <c r="STF26" s="37"/>
      <c r="STG26" s="37"/>
      <c r="STH26" s="37"/>
      <c r="STI26" s="37"/>
      <c r="STJ26" s="37"/>
      <c r="STK26" s="37"/>
      <c r="STL26" s="37"/>
      <c r="STM26" s="37"/>
      <c r="STN26" s="37"/>
      <c r="STO26" s="37"/>
      <c r="STP26" s="37"/>
      <c r="STQ26" s="37"/>
      <c r="STR26" s="37"/>
      <c r="STS26" s="37"/>
      <c r="STT26" s="37"/>
      <c r="STU26" s="37"/>
      <c r="STV26" s="37"/>
      <c r="STW26" s="37"/>
      <c r="STX26" s="37"/>
      <c r="STY26" s="37"/>
      <c r="STZ26" s="37"/>
      <c r="SUA26" s="37"/>
      <c r="SUB26" s="37"/>
      <c r="SUC26" s="37"/>
      <c r="SUD26" s="37"/>
      <c r="SUE26" s="37"/>
      <c r="SUF26" s="37"/>
      <c r="SUG26" s="37"/>
      <c r="SUH26" s="37"/>
      <c r="SUI26" s="37"/>
      <c r="SUJ26" s="37"/>
      <c r="SUK26" s="37"/>
      <c r="SUL26" s="37"/>
      <c r="SUM26" s="37"/>
      <c r="SUN26" s="37"/>
      <c r="SUO26" s="37"/>
      <c r="SUP26" s="37"/>
      <c r="SUQ26" s="37"/>
      <c r="SUR26" s="37"/>
      <c r="SUS26" s="37"/>
      <c r="SUT26" s="37"/>
      <c r="SUU26" s="37"/>
      <c r="SUV26" s="37"/>
      <c r="SUW26" s="37"/>
      <c r="SUX26" s="37"/>
      <c r="SUY26" s="37"/>
      <c r="SUZ26" s="37"/>
      <c r="SVA26" s="37"/>
      <c r="SVB26" s="37"/>
      <c r="SVC26" s="37"/>
      <c r="SVD26" s="37"/>
      <c r="SVE26" s="37"/>
      <c r="SVF26" s="37"/>
      <c r="SVG26" s="37"/>
      <c r="SVH26" s="37"/>
      <c r="SVI26" s="37"/>
      <c r="SVJ26" s="37"/>
      <c r="SVK26" s="37"/>
      <c r="SVL26" s="37"/>
      <c r="SVM26" s="37"/>
      <c r="SVN26" s="37"/>
      <c r="SVO26" s="37"/>
      <c r="SVP26" s="37"/>
      <c r="SVQ26" s="37"/>
      <c r="SVR26" s="37"/>
      <c r="SVS26" s="37"/>
      <c r="SVT26" s="37"/>
      <c r="SVU26" s="37"/>
      <c r="SVV26" s="37"/>
      <c r="SVW26" s="37"/>
      <c r="SVX26" s="37"/>
      <c r="SVY26" s="37"/>
      <c r="SVZ26" s="37"/>
      <c r="SWA26" s="37"/>
      <c r="SWB26" s="37"/>
      <c r="SWC26" s="37"/>
      <c r="SWD26" s="37"/>
      <c r="SWE26" s="37"/>
      <c r="SWF26" s="37"/>
      <c r="SWG26" s="37"/>
      <c r="SWH26" s="37"/>
      <c r="SWI26" s="37"/>
      <c r="SWJ26" s="37"/>
      <c r="SWK26" s="37"/>
      <c r="SWL26" s="37"/>
      <c r="SWM26" s="37"/>
      <c r="SWN26" s="37"/>
      <c r="SWO26" s="37"/>
      <c r="SWP26" s="37"/>
      <c r="SWQ26" s="37"/>
      <c r="SWR26" s="37"/>
      <c r="SWS26" s="37"/>
      <c r="SWT26" s="37"/>
      <c r="SWU26" s="37"/>
      <c r="SWV26" s="37"/>
      <c r="SWW26" s="37"/>
      <c r="SWX26" s="37"/>
      <c r="SWY26" s="37"/>
      <c r="SWZ26" s="37"/>
      <c r="SXA26" s="37"/>
      <c r="SXB26" s="37"/>
      <c r="SXC26" s="37"/>
      <c r="SXD26" s="37"/>
      <c r="SXE26" s="37"/>
      <c r="SXF26" s="37"/>
      <c r="SXG26" s="37"/>
      <c r="SXH26" s="37"/>
      <c r="SXI26" s="37"/>
      <c r="SXJ26" s="37"/>
      <c r="SXK26" s="37"/>
      <c r="SXL26" s="37"/>
      <c r="SXM26" s="37"/>
      <c r="SXN26" s="37"/>
      <c r="SXO26" s="37"/>
      <c r="SXP26" s="37"/>
      <c r="SXQ26" s="37"/>
      <c r="SXR26" s="37"/>
      <c r="SXS26" s="37"/>
      <c r="SXT26" s="37"/>
      <c r="SXU26" s="37"/>
      <c r="SXV26" s="37"/>
      <c r="SXW26" s="37"/>
      <c r="SXX26" s="37"/>
      <c r="SXY26" s="37"/>
      <c r="SXZ26" s="37"/>
      <c r="SYA26" s="37"/>
      <c r="SYB26" s="37"/>
      <c r="SYC26" s="37"/>
      <c r="SYD26" s="37"/>
      <c r="SYE26" s="37"/>
      <c r="SYF26" s="37"/>
      <c r="SYG26" s="37"/>
      <c r="SYH26" s="37"/>
      <c r="SYI26" s="37"/>
      <c r="SYJ26" s="37"/>
      <c r="SYK26" s="37"/>
      <c r="SYL26" s="37"/>
      <c r="SYM26" s="37"/>
      <c r="SYN26" s="37"/>
      <c r="SYO26" s="37"/>
      <c r="SYP26" s="37"/>
      <c r="SYQ26" s="37"/>
      <c r="SYR26" s="37"/>
      <c r="SYS26" s="37"/>
      <c r="SYT26" s="37"/>
      <c r="SYU26" s="37"/>
      <c r="SYV26" s="37"/>
      <c r="SYW26" s="37"/>
      <c r="SYX26" s="37"/>
      <c r="SYY26" s="37"/>
      <c r="SYZ26" s="37"/>
      <c r="SZA26" s="37"/>
      <c r="SZB26" s="37"/>
      <c r="SZC26" s="37"/>
      <c r="SZD26" s="37"/>
      <c r="SZE26" s="37"/>
      <c r="SZF26" s="37"/>
      <c r="SZG26" s="37"/>
      <c r="SZH26" s="37"/>
      <c r="SZI26" s="37"/>
      <c r="SZJ26" s="37"/>
      <c r="SZK26" s="37"/>
      <c r="SZL26" s="37"/>
      <c r="SZM26" s="37"/>
      <c r="SZN26" s="37"/>
      <c r="SZO26" s="37"/>
      <c r="SZP26" s="37"/>
      <c r="SZQ26" s="37"/>
      <c r="SZR26" s="37"/>
      <c r="SZS26" s="37"/>
      <c r="SZT26" s="37"/>
      <c r="SZU26" s="37"/>
      <c r="SZV26" s="37"/>
      <c r="SZW26" s="37"/>
      <c r="SZX26" s="37"/>
      <c r="SZY26" s="37"/>
      <c r="SZZ26" s="37"/>
      <c r="TAA26" s="37"/>
      <c r="TAB26" s="37"/>
      <c r="TAC26" s="37"/>
      <c r="TAD26" s="37"/>
      <c r="TAE26" s="37"/>
      <c r="TAF26" s="37"/>
      <c r="TAG26" s="37"/>
      <c r="TAH26" s="37"/>
      <c r="TAI26" s="37"/>
      <c r="TAJ26" s="37"/>
      <c r="TAK26" s="37"/>
      <c r="TAL26" s="37"/>
      <c r="TAM26" s="37"/>
      <c r="TAN26" s="37"/>
      <c r="TAO26" s="37"/>
      <c r="TAP26" s="37"/>
      <c r="TAQ26" s="37"/>
      <c r="TAR26" s="37"/>
      <c r="TAS26" s="37"/>
      <c r="TAT26" s="37"/>
      <c r="TAU26" s="37"/>
      <c r="TAV26" s="37"/>
      <c r="TAW26" s="37"/>
      <c r="TAX26" s="37"/>
      <c r="TAY26" s="37"/>
      <c r="TAZ26" s="37"/>
      <c r="TBA26" s="37"/>
      <c r="TBB26" s="37"/>
      <c r="TBC26" s="37"/>
      <c r="TBD26" s="37"/>
      <c r="TBE26" s="37"/>
      <c r="TBF26" s="37"/>
      <c r="TBG26" s="37"/>
      <c r="TBH26" s="37"/>
      <c r="TBI26" s="37"/>
      <c r="TBJ26" s="37"/>
      <c r="TBK26" s="37"/>
      <c r="TBL26" s="37"/>
      <c r="TBM26" s="37"/>
      <c r="TBN26" s="37"/>
      <c r="TBO26" s="37"/>
      <c r="TBP26" s="37"/>
      <c r="TBQ26" s="37"/>
      <c r="TBR26" s="37"/>
      <c r="TBS26" s="37"/>
      <c r="TBT26" s="37"/>
      <c r="TBU26" s="37"/>
      <c r="TBV26" s="37"/>
      <c r="TBW26" s="37"/>
      <c r="TBX26" s="37"/>
      <c r="TBY26" s="37"/>
      <c r="TBZ26" s="37"/>
      <c r="TCA26" s="37"/>
      <c r="TCB26" s="37"/>
      <c r="TCC26" s="37"/>
      <c r="TCD26" s="37"/>
      <c r="TCE26" s="37"/>
      <c r="TCF26" s="37"/>
      <c r="TCG26" s="37"/>
      <c r="TCH26" s="37"/>
      <c r="TCI26" s="37"/>
      <c r="TCJ26" s="37"/>
      <c r="TCK26" s="37"/>
      <c r="TCL26" s="37"/>
      <c r="TCM26" s="37"/>
      <c r="TCN26" s="37"/>
      <c r="TCO26" s="37"/>
      <c r="TCP26" s="37"/>
      <c r="TCQ26" s="37"/>
      <c r="TCR26" s="37"/>
      <c r="TCS26" s="37"/>
      <c r="TCT26" s="37"/>
      <c r="TCU26" s="37"/>
      <c r="TCV26" s="37"/>
      <c r="TCW26" s="37"/>
      <c r="TCX26" s="37"/>
      <c r="TCY26" s="37"/>
      <c r="TCZ26" s="37"/>
      <c r="TDA26" s="37"/>
      <c r="TDB26" s="37"/>
      <c r="TDC26" s="37"/>
      <c r="TDD26" s="37"/>
      <c r="TDE26" s="37"/>
      <c r="TDF26" s="37"/>
      <c r="TDG26" s="37"/>
      <c r="TDH26" s="37"/>
      <c r="TDI26" s="37"/>
      <c r="TDJ26" s="37"/>
      <c r="TDK26" s="37"/>
      <c r="TDL26" s="37"/>
      <c r="TDM26" s="37"/>
      <c r="TDN26" s="37"/>
      <c r="TDO26" s="37"/>
      <c r="TDP26" s="37"/>
      <c r="TDQ26" s="37"/>
      <c r="TDR26" s="37"/>
      <c r="TDS26" s="37"/>
      <c r="TDT26" s="37"/>
      <c r="TDU26" s="37"/>
      <c r="TDV26" s="37"/>
      <c r="TDW26" s="37"/>
      <c r="TDX26" s="37"/>
      <c r="TDY26" s="37"/>
      <c r="TDZ26" s="37"/>
      <c r="TEA26" s="37"/>
      <c r="TEB26" s="37"/>
      <c r="TEC26" s="37"/>
      <c r="TED26" s="37"/>
      <c r="TEE26" s="37"/>
      <c r="TEF26" s="37"/>
      <c r="TEG26" s="37"/>
      <c r="TEH26" s="37"/>
      <c r="TEI26" s="37"/>
      <c r="TEJ26" s="37"/>
      <c r="TEK26" s="37"/>
      <c r="TEL26" s="37"/>
      <c r="TEM26" s="37"/>
      <c r="TEN26" s="37"/>
      <c r="TEO26" s="37"/>
      <c r="TEP26" s="37"/>
      <c r="TEQ26" s="37"/>
      <c r="TER26" s="37"/>
      <c r="TES26" s="37"/>
      <c r="TET26" s="37"/>
      <c r="TEU26" s="37"/>
      <c r="TEV26" s="37"/>
      <c r="TEW26" s="37"/>
      <c r="TEX26" s="37"/>
      <c r="TEY26" s="37"/>
      <c r="TEZ26" s="37"/>
      <c r="TFA26" s="37"/>
      <c r="TFB26" s="37"/>
      <c r="TFC26" s="37"/>
      <c r="TFD26" s="37"/>
      <c r="TFE26" s="37"/>
      <c r="TFF26" s="37"/>
      <c r="TFG26" s="37"/>
      <c r="TFH26" s="37"/>
      <c r="TFI26" s="37"/>
      <c r="TFJ26" s="37"/>
      <c r="TFK26" s="37"/>
      <c r="TFL26" s="37"/>
      <c r="TFM26" s="37"/>
      <c r="TFN26" s="37"/>
      <c r="TFO26" s="37"/>
      <c r="TFP26" s="37"/>
      <c r="TFQ26" s="37"/>
      <c r="TFR26" s="37"/>
      <c r="TFS26" s="37"/>
      <c r="TFT26" s="37"/>
      <c r="TFU26" s="37"/>
      <c r="TFV26" s="37"/>
      <c r="TFW26" s="37"/>
      <c r="TFX26" s="37"/>
      <c r="TFY26" s="37"/>
      <c r="TFZ26" s="37"/>
      <c r="TGA26" s="37"/>
      <c r="TGB26" s="37"/>
      <c r="TGC26" s="37"/>
      <c r="TGD26" s="37"/>
      <c r="TGE26" s="37"/>
      <c r="TGF26" s="37"/>
      <c r="TGG26" s="37"/>
      <c r="TGH26" s="37"/>
      <c r="TGI26" s="37"/>
      <c r="TGJ26" s="37"/>
      <c r="TGK26" s="37"/>
      <c r="TGL26" s="37"/>
      <c r="TGM26" s="37"/>
      <c r="TGN26" s="37"/>
      <c r="TGO26" s="37"/>
      <c r="TGP26" s="37"/>
      <c r="TGQ26" s="37"/>
      <c r="TGR26" s="37"/>
      <c r="TGS26" s="37"/>
      <c r="TGT26" s="37"/>
      <c r="TGU26" s="37"/>
      <c r="TGV26" s="37"/>
      <c r="TGW26" s="37"/>
      <c r="TGX26" s="37"/>
      <c r="TGY26" s="37"/>
      <c r="TGZ26" s="37"/>
      <c r="THA26" s="37"/>
      <c r="THB26" s="37"/>
      <c r="THC26" s="37"/>
      <c r="THD26" s="37"/>
      <c r="THE26" s="37"/>
      <c r="THF26" s="37"/>
      <c r="THG26" s="37"/>
      <c r="THH26" s="37"/>
      <c r="THI26" s="37"/>
      <c r="THJ26" s="37"/>
      <c r="THK26" s="37"/>
      <c r="THL26" s="37"/>
      <c r="THM26" s="37"/>
      <c r="THN26" s="37"/>
      <c r="THO26" s="37"/>
      <c r="THP26" s="37"/>
      <c r="THQ26" s="37"/>
      <c r="THR26" s="37"/>
      <c r="THS26" s="37"/>
      <c r="THT26" s="37"/>
      <c r="THU26" s="37"/>
      <c r="THV26" s="37"/>
      <c r="THW26" s="37"/>
      <c r="THX26" s="37"/>
      <c r="THY26" s="37"/>
      <c r="THZ26" s="37"/>
      <c r="TIA26" s="37"/>
      <c r="TIB26" s="37"/>
      <c r="TIC26" s="37"/>
      <c r="TID26" s="37"/>
      <c r="TIE26" s="37"/>
      <c r="TIF26" s="37"/>
      <c r="TIG26" s="37"/>
      <c r="TIH26" s="37"/>
      <c r="TII26" s="37"/>
      <c r="TIJ26" s="37"/>
      <c r="TIK26" s="37"/>
      <c r="TIL26" s="37"/>
      <c r="TIM26" s="37"/>
      <c r="TIN26" s="37"/>
      <c r="TIO26" s="37"/>
      <c r="TIP26" s="37"/>
      <c r="TIQ26" s="37"/>
      <c r="TIR26" s="37"/>
      <c r="TIS26" s="37"/>
      <c r="TIT26" s="37"/>
      <c r="TIU26" s="37"/>
      <c r="TIV26" s="37"/>
      <c r="TIW26" s="37"/>
      <c r="TIX26" s="37"/>
      <c r="TIY26" s="37"/>
      <c r="TIZ26" s="37"/>
      <c r="TJA26" s="37"/>
      <c r="TJB26" s="37"/>
      <c r="TJC26" s="37"/>
      <c r="TJD26" s="37"/>
      <c r="TJE26" s="37"/>
      <c r="TJF26" s="37"/>
      <c r="TJG26" s="37"/>
      <c r="TJH26" s="37"/>
      <c r="TJI26" s="37"/>
      <c r="TJJ26" s="37"/>
      <c r="TJK26" s="37"/>
      <c r="TJL26" s="37"/>
      <c r="TJM26" s="37"/>
      <c r="TJN26" s="37"/>
      <c r="TJO26" s="37"/>
      <c r="TJP26" s="37"/>
      <c r="TJQ26" s="37"/>
      <c r="TJR26" s="37"/>
      <c r="TJS26" s="37"/>
      <c r="TJT26" s="37"/>
      <c r="TJU26" s="37"/>
      <c r="TJV26" s="37"/>
      <c r="TJW26" s="37"/>
      <c r="TJX26" s="37"/>
      <c r="TJY26" s="37"/>
      <c r="TJZ26" s="37"/>
      <c r="TKA26" s="37"/>
      <c r="TKB26" s="37"/>
      <c r="TKC26" s="37"/>
      <c r="TKD26" s="37"/>
      <c r="TKE26" s="37"/>
      <c r="TKF26" s="37"/>
      <c r="TKG26" s="37"/>
      <c r="TKH26" s="37"/>
      <c r="TKI26" s="37"/>
      <c r="TKJ26" s="37"/>
      <c r="TKK26" s="37"/>
      <c r="TKL26" s="37"/>
      <c r="TKM26" s="37"/>
      <c r="TKN26" s="37"/>
      <c r="TKO26" s="37"/>
      <c r="TKP26" s="37"/>
      <c r="TKQ26" s="37"/>
      <c r="TKR26" s="37"/>
      <c r="TKS26" s="37"/>
      <c r="TKT26" s="37"/>
      <c r="TKU26" s="37"/>
      <c r="TKV26" s="37"/>
      <c r="TKW26" s="37"/>
      <c r="TKX26" s="37"/>
      <c r="TKY26" s="37"/>
      <c r="TKZ26" s="37"/>
      <c r="TLA26" s="37"/>
      <c r="TLB26" s="37"/>
      <c r="TLC26" s="37"/>
      <c r="TLD26" s="37"/>
      <c r="TLE26" s="37"/>
      <c r="TLF26" s="37"/>
      <c r="TLG26" s="37"/>
      <c r="TLH26" s="37"/>
      <c r="TLI26" s="37"/>
      <c r="TLJ26" s="37"/>
      <c r="TLK26" s="37"/>
      <c r="TLL26" s="37"/>
      <c r="TLM26" s="37"/>
      <c r="TLN26" s="37"/>
      <c r="TLO26" s="37"/>
      <c r="TLP26" s="37"/>
      <c r="TLQ26" s="37"/>
      <c r="TLR26" s="37"/>
      <c r="TLS26" s="37"/>
      <c r="TLT26" s="37"/>
      <c r="TLU26" s="37"/>
      <c r="TLV26" s="37"/>
      <c r="TLW26" s="37"/>
      <c r="TLX26" s="37"/>
      <c r="TLY26" s="37"/>
      <c r="TLZ26" s="37"/>
      <c r="TMA26" s="37"/>
      <c r="TMB26" s="37"/>
      <c r="TMC26" s="37"/>
      <c r="TMD26" s="37"/>
      <c r="TME26" s="37"/>
      <c r="TMF26" s="37"/>
      <c r="TMG26" s="37"/>
      <c r="TMH26" s="37"/>
      <c r="TMI26" s="37"/>
      <c r="TMJ26" s="37"/>
      <c r="TMK26" s="37"/>
      <c r="TML26" s="37"/>
      <c r="TMM26" s="37"/>
      <c r="TMN26" s="37"/>
      <c r="TMO26" s="37"/>
      <c r="TMP26" s="37"/>
      <c r="TMQ26" s="37"/>
      <c r="TMR26" s="37"/>
      <c r="TMS26" s="37"/>
      <c r="TMT26" s="37"/>
      <c r="TMU26" s="37"/>
      <c r="TMV26" s="37"/>
      <c r="TMW26" s="37"/>
      <c r="TMX26" s="37"/>
      <c r="TMY26" s="37"/>
      <c r="TMZ26" s="37"/>
      <c r="TNA26" s="37"/>
      <c r="TNB26" s="37"/>
      <c r="TNC26" s="37"/>
      <c r="TND26" s="37"/>
      <c r="TNE26" s="37"/>
      <c r="TNF26" s="37"/>
      <c r="TNG26" s="37"/>
      <c r="TNH26" s="37"/>
      <c r="TNI26" s="37"/>
      <c r="TNJ26" s="37"/>
      <c r="TNK26" s="37"/>
      <c r="TNL26" s="37"/>
      <c r="TNM26" s="37"/>
      <c r="TNN26" s="37"/>
      <c r="TNO26" s="37"/>
      <c r="TNP26" s="37"/>
      <c r="TNQ26" s="37"/>
      <c r="TNR26" s="37"/>
      <c r="TNS26" s="37"/>
      <c r="TNT26" s="37"/>
      <c r="TNU26" s="37"/>
      <c r="TNV26" s="37"/>
      <c r="TNW26" s="37"/>
      <c r="TNX26" s="37"/>
      <c r="TNY26" s="37"/>
      <c r="TNZ26" s="37"/>
      <c r="TOA26" s="37"/>
      <c r="TOB26" s="37"/>
      <c r="TOC26" s="37"/>
      <c r="TOD26" s="37"/>
      <c r="TOE26" s="37"/>
      <c r="TOF26" s="37"/>
      <c r="TOG26" s="37"/>
      <c r="TOH26" s="37"/>
      <c r="TOI26" s="37"/>
      <c r="TOJ26" s="37"/>
      <c r="TOK26" s="37"/>
      <c r="TOL26" s="37"/>
      <c r="TOM26" s="37"/>
      <c r="TON26" s="37"/>
      <c r="TOO26" s="37"/>
      <c r="TOP26" s="37"/>
      <c r="TOQ26" s="37"/>
      <c r="TOR26" s="37"/>
      <c r="TOS26" s="37"/>
      <c r="TOT26" s="37"/>
      <c r="TOU26" s="37"/>
      <c r="TOV26" s="37"/>
      <c r="TOW26" s="37"/>
      <c r="TOX26" s="37"/>
      <c r="TOY26" s="37"/>
      <c r="TOZ26" s="37"/>
      <c r="TPA26" s="37"/>
      <c r="TPB26" s="37"/>
      <c r="TPC26" s="37"/>
      <c r="TPD26" s="37"/>
      <c r="TPE26" s="37"/>
      <c r="TPF26" s="37"/>
      <c r="TPG26" s="37"/>
      <c r="TPH26" s="37"/>
      <c r="TPI26" s="37"/>
      <c r="TPJ26" s="37"/>
      <c r="TPK26" s="37"/>
      <c r="TPL26" s="37"/>
      <c r="TPM26" s="37"/>
      <c r="TPN26" s="37"/>
      <c r="TPO26" s="37"/>
      <c r="TPP26" s="37"/>
      <c r="TPQ26" s="37"/>
      <c r="TPR26" s="37"/>
      <c r="TPS26" s="37"/>
      <c r="TPT26" s="37"/>
      <c r="TPU26" s="37"/>
      <c r="TPV26" s="37"/>
      <c r="TPW26" s="37"/>
      <c r="TPX26" s="37"/>
      <c r="TPY26" s="37"/>
      <c r="TPZ26" s="37"/>
      <c r="TQA26" s="37"/>
      <c r="TQB26" s="37"/>
      <c r="TQC26" s="37"/>
      <c r="TQD26" s="37"/>
      <c r="TQE26" s="37"/>
      <c r="TQF26" s="37"/>
      <c r="TQG26" s="37"/>
      <c r="TQH26" s="37"/>
      <c r="TQI26" s="37"/>
      <c r="TQJ26" s="37"/>
      <c r="TQK26" s="37"/>
      <c r="TQL26" s="37"/>
      <c r="TQM26" s="37"/>
      <c r="TQN26" s="37"/>
      <c r="TQO26" s="37"/>
      <c r="TQP26" s="37"/>
      <c r="TQQ26" s="37"/>
      <c r="TQR26" s="37"/>
      <c r="TQS26" s="37"/>
      <c r="TQT26" s="37"/>
      <c r="TQU26" s="37"/>
      <c r="TQV26" s="37"/>
      <c r="TQW26" s="37"/>
      <c r="TQX26" s="37"/>
      <c r="TQY26" s="37"/>
      <c r="TQZ26" s="37"/>
      <c r="TRA26" s="37"/>
      <c r="TRB26" s="37"/>
      <c r="TRC26" s="37"/>
      <c r="TRD26" s="37"/>
      <c r="TRE26" s="37"/>
      <c r="TRF26" s="37"/>
      <c r="TRG26" s="37"/>
      <c r="TRH26" s="37"/>
      <c r="TRI26" s="37"/>
      <c r="TRJ26" s="37"/>
      <c r="TRK26" s="37"/>
      <c r="TRL26" s="37"/>
      <c r="TRM26" s="37"/>
      <c r="TRN26" s="37"/>
      <c r="TRO26" s="37"/>
      <c r="TRP26" s="37"/>
      <c r="TRQ26" s="37"/>
      <c r="TRR26" s="37"/>
      <c r="TRS26" s="37"/>
      <c r="TRT26" s="37"/>
      <c r="TRU26" s="37"/>
      <c r="TRV26" s="37"/>
      <c r="TRW26" s="37"/>
      <c r="TRX26" s="37"/>
      <c r="TRY26" s="37"/>
      <c r="TRZ26" s="37"/>
      <c r="TSA26" s="37"/>
      <c r="TSB26" s="37"/>
      <c r="TSC26" s="37"/>
      <c r="TSD26" s="37"/>
      <c r="TSE26" s="37"/>
      <c r="TSF26" s="37"/>
      <c r="TSG26" s="37"/>
      <c r="TSH26" s="37"/>
      <c r="TSI26" s="37"/>
      <c r="TSJ26" s="37"/>
      <c r="TSK26" s="37"/>
      <c r="TSL26" s="37"/>
      <c r="TSM26" s="37"/>
      <c r="TSN26" s="37"/>
      <c r="TSO26" s="37"/>
      <c r="TSP26" s="37"/>
      <c r="TSQ26" s="37"/>
      <c r="TSR26" s="37"/>
      <c r="TSS26" s="37"/>
      <c r="TST26" s="37"/>
      <c r="TSU26" s="37"/>
      <c r="TSV26" s="37"/>
      <c r="TSW26" s="37"/>
      <c r="TSX26" s="37"/>
      <c r="TSY26" s="37"/>
      <c r="TSZ26" s="37"/>
      <c r="TTA26" s="37"/>
      <c r="TTB26" s="37"/>
      <c r="TTC26" s="37"/>
      <c r="TTD26" s="37"/>
      <c r="TTE26" s="37"/>
      <c r="TTF26" s="37"/>
      <c r="TTG26" s="37"/>
      <c r="TTH26" s="37"/>
      <c r="TTI26" s="37"/>
      <c r="TTJ26" s="37"/>
      <c r="TTK26" s="37"/>
      <c r="TTL26" s="37"/>
      <c r="TTM26" s="37"/>
      <c r="TTN26" s="37"/>
      <c r="TTO26" s="37"/>
      <c r="TTP26" s="37"/>
      <c r="TTQ26" s="37"/>
      <c r="TTR26" s="37"/>
      <c r="TTS26" s="37"/>
      <c r="TTT26" s="37"/>
      <c r="TTU26" s="37"/>
      <c r="TTV26" s="37"/>
      <c r="TTW26" s="37"/>
      <c r="TTX26" s="37"/>
      <c r="TTY26" s="37"/>
      <c r="TTZ26" s="37"/>
      <c r="TUA26" s="37"/>
      <c r="TUB26" s="37"/>
      <c r="TUC26" s="37"/>
      <c r="TUD26" s="37"/>
      <c r="TUE26" s="37"/>
      <c r="TUF26" s="37"/>
      <c r="TUG26" s="37"/>
      <c r="TUH26" s="37"/>
      <c r="TUI26" s="37"/>
      <c r="TUJ26" s="37"/>
      <c r="TUK26" s="37"/>
      <c r="TUL26" s="37"/>
      <c r="TUM26" s="37"/>
      <c r="TUN26" s="37"/>
      <c r="TUO26" s="37"/>
      <c r="TUP26" s="37"/>
      <c r="TUQ26" s="37"/>
      <c r="TUR26" s="37"/>
      <c r="TUS26" s="37"/>
      <c r="TUT26" s="37"/>
      <c r="TUU26" s="37"/>
      <c r="TUV26" s="37"/>
      <c r="TUW26" s="37"/>
      <c r="TUX26" s="37"/>
      <c r="TUY26" s="37"/>
      <c r="TUZ26" s="37"/>
      <c r="TVA26" s="37"/>
      <c r="TVB26" s="37"/>
      <c r="TVC26" s="37"/>
      <c r="TVD26" s="37"/>
      <c r="TVE26" s="37"/>
      <c r="TVF26" s="37"/>
      <c r="TVG26" s="37"/>
      <c r="TVH26" s="37"/>
      <c r="TVI26" s="37"/>
      <c r="TVJ26" s="37"/>
      <c r="TVK26" s="37"/>
      <c r="TVL26" s="37"/>
      <c r="TVM26" s="37"/>
      <c r="TVN26" s="37"/>
      <c r="TVO26" s="37"/>
      <c r="TVP26" s="37"/>
      <c r="TVQ26" s="37"/>
      <c r="TVR26" s="37"/>
      <c r="TVS26" s="37"/>
      <c r="TVT26" s="37"/>
      <c r="TVU26" s="37"/>
      <c r="TVV26" s="37"/>
      <c r="TVW26" s="37"/>
      <c r="TVX26" s="37"/>
      <c r="TVY26" s="37"/>
      <c r="TVZ26" s="37"/>
      <c r="TWA26" s="37"/>
      <c r="TWB26" s="37"/>
      <c r="TWC26" s="37"/>
      <c r="TWD26" s="37"/>
      <c r="TWE26" s="37"/>
      <c r="TWF26" s="37"/>
      <c r="TWG26" s="37"/>
      <c r="TWH26" s="37"/>
      <c r="TWI26" s="37"/>
      <c r="TWJ26" s="37"/>
      <c r="TWK26" s="37"/>
      <c r="TWL26" s="37"/>
      <c r="TWM26" s="37"/>
      <c r="TWN26" s="37"/>
      <c r="TWO26" s="37"/>
      <c r="TWP26" s="37"/>
      <c r="TWQ26" s="37"/>
      <c r="TWR26" s="37"/>
      <c r="TWS26" s="37"/>
      <c r="TWT26" s="37"/>
      <c r="TWU26" s="37"/>
      <c r="TWV26" s="37"/>
      <c r="TWW26" s="37"/>
      <c r="TWX26" s="37"/>
      <c r="TWY26" s="37"/>
      <c r="TWZ26" s="37"/>
      <c r="TXA26" s="37"/>
      <c r="TXB26" s="37"/>
      <c r="TXC26" s="37"/>
      <c r="TXD26" s="37"/>
      <c r="TXE26" s="37"/>
      <c r="TXF26" s="37"/>
      <c r="TXG26" s="37"/>
      <c r="TXH26" s="37"/>
      <c r="TXI26" s="37"/>
      <c r="TXJ26" s="37"/>
      <c r="TXK26" s="37"/>
      <c r="TXL26" s="37"/>
      <c r="TXM26" s="37"/>
      <c r="TXN26" s="37"/>
      <c r="TXO26" s="37"/>
      <c r="TXP26" s="37"/>
      <c r="TXQ26" s="37"/>
      <c r="TXR26" s="37"/>
      <c r="TXS26" s="37"/>
      <c r="TXT26" s="37"/>
      <c r="TXU26" s="37"/>
      <c r="TXV26" s="37"/>
      <c r="TXW26" s="37"/>
      <c r="TXX26" s="37"/>
      <c r="TXY26" s="37"/>
      <c r="TXZ26" s="37"/>
      <c r="TYA26" s="37"/>
      <c r="TYB26" s="37"/>
      <c r="TYC26" s="37"/>
      <c r="TYD26" s="37"/>
      <c r="TYE26" s="37"/>
      <c r="TYF26" s="37"/>
      <c r="TYG26" s="37"/>
      <c r="TYH26" s="37"/>
      <c r="TYI26" s="37"/>
      <c r="TYJ26" s="37"/>
      <c r="TYK26" s="37"/>
      <c r="TYL26" s="37"/>
      <c r="TYM26" s="37"/>
      <c r="TYN26" s="37"/>
      <c r="TYO26" s="37"/>
      <c r="TYP26" s="37"/>
      <c r="TYQ26" s="37"/>
      <c r="TYR26" s="37"/>
      <c r="TYS26" s="37"/>
      <c r="TYT26" s="37"/>
      <c r="TYU26" s="37"/>
      <c r="TYV26" s="37"/>
      <c r="TYW26" s="37"/>
      <c r="TYX26" s="37"/>
      <c r="TYY26" s="37"/>
      <c r="TYZ26" s="37"/>
      <c r="TZA26" s="37"/>
      <c r="TZB26" s="37"/>
      <c r="TZC26" s="37"/>
      <c r="TZD26" s="37"/>
      <c r="TZE26" s="37"/>
      <c r="TZF26" s="37"/>
      <c r="TZG26" s="37"/>
      <c r="TZH26" s="37"/>
      <c r="TZI26" s="37"/>
      <c r="TZJ26" s="37"/>
      <c r="TZK26" s="37"/>
      <c r="TZL26" s="37"/>
      <c r="TZM26" s="37"/>
      <c r="TZN26" s="37"/>
      <c r="TZO26" s="37"/>
      <c r="TZP26" s="37"/>
      <c r="TZQ26" s="37"/>
      <c r="TZR26" s="37"/>
      <c r="TZS26" s="37"/>
      <c r="TZT26" s="37"/>
      <c r="TZU26" s="37"/>
      <c r="TZV26" s="37"/>
      <c r="TZW26" s="37"/>
      <c r="TZX26" s="37"/>
      <c r="TZY26" s="37"/>
      <c r="TZZ26" s="37"/>
      <c r="UAA26" s="37"/>
      <c r="UAB26" s="37"/>
      <c r="UAC26" s="37"/>
      <c r="UAD26" s="37"/>
      <c r="UAE26" s="37"/>
      <c r="UAF26" s="37"/>
      <c r="UAG26" s="37"/>
      <c r="UAH26" s="37"/>
      <c r="UAI26" s="37"/>
      <c r="UAJ26" s="37"/>
      <c r="UAK26" s="37"/>
      <c r="UAL26" s="37"/>
      <c r="UAM26" s="37"/>
      <c r="UAN26" s="37"/>
      <c r="UAO26" s="37"/>
      <c r="UAP26" s="37"/>
      <c r="UAQ26" s="37"/>
      <c r="UAR26" s="37"/>
      <c r="UAS26" s="37"/>
      <c r="UAT26" s="37"/>
      <c r="UAU26" s="37"/>
      <c r="UAV26" s="37"/>
      <c r="UAW26" s="37"/>
      <c r="UAX26" s="37"/>
      <c r="UAY26" s="37"/>
      <c r="UAZ26" s="37"/>
      <c r="UBA26" s="37"/>
      <c r="UBB26" s="37"/>
      <c r="UBC26" s="37"/>
      <c r="UBD26" s="37"/>
      <c r="UBE26" s="37"/>
      <c r="UBF26" s="37"/>
      <c r="UBG26" s="37"/>
      <c r="UBH26" s="37"/>
      <c r="UBI26" s="37"/>
      <c r="UBJ26" s="37"/>
      <c r="UBK26" s="37"/>
      <c r="UBL26" s="37"/>
      <c r="UBM26" s="37"/>
      <c r="UBN26" s="37"/>
      <c r="UBO26" s="37"/>
      <c r="UBP26" s="37"/>
      <c r="UBQ26" s="37"/>
      <c r="UBR26" s="37"/>
      <c r="UBS26" s="37"/>
      <c r="UBT26" s="37"/>
      <c r="UBU26" s="37"/>
      <c r="UBV26" s="37"/>
      <c r="UBW26" s="37"/>
      <c r="UBX26" s="37"/>
      <c r="UBY26" s="37"/>
      <c r="UBZ26" s="37"/>
      <c r="UCA26" s="37"/>
      <c r="UCB26" s="37"/>
      <c r="UCC26" s="37"/>
      <c r="UCD26" s="37"/>
      <c r="UCE26" s="37"/>
      <c r="UCF26" s="37"/>
      <c r="UCG26" s="37"/>
      <c r="UCH26" s="37"/>
      <c r="UCI26" s="37"/>
      <c r="UCJ26" s="37"/>
      <c r="UCK26" s="37"/>
      <c r="UCL26" s="37"/>
      <c r="UCM26" s="37"/>
      <c r="UCN26" s="37"/>
      <c r="UCO26" s="37"/>
      <c r="UCP26" s="37"/>
      <c r="UCQ26" s="37"/>
      <c r="UCR26" s="37"/>
      <c r="UCS26" s="37"/>
      <c r="UCT26" s="37"/>
      <c r="UCU26" s="37"/>
      <c r="UCV26" s="37"/>
      <c r="UCW26" s="37"/>
      <c r="UCX26" s="37"/>
      <c r="UCY26" s="37"/>
      <c r="UCZ26" s="37"/>
      <c r="UDA26" s="37"/>
      <c r="UDB26" s="37"/>
      <c r="UDC26" s="37"/>
      <c r="UDD26" s="37"/>
      <c r="UDE26" s="37"/>
      <c r="UDF26" s="37"/>
      <c r="UDG26" s="37"/>
      <c r="UDH26" s="37"/>
      <c r="UDI26" s="37"/>
      <c r="UDJ26" s="37"/>
      <c r="UDK26" s="37"/>
      <c r="UDL26" s="37"/>
      <c r="UDM26" s="37"/>
      <c r="UDN26" s="37"/>
      <c r="UDO26" s="37"/>
      <c r="UDP26" s="37"/>
      <c r="UDQ26" s="37"/>
      <c r="UDR26" s="37"/>
      <c r="UDS26" s="37"/>
      <c r="UDT26" s="37"/>
      <c r="UDU26" s="37"/>
      <c r="UDV26" s="37"/>
      <c r="UDW26" s="37"/>
      <c r="UDX26" s="37"/>
      <c r="UDY26" s="37"/>
      <c r="UDZ26" s="37"/>
      <c r="UEA26" s="37"/>
      <c r="UEB26" s="37"/>
      <c r="UEC26" s="37"/>
      <c r="UED26" s="37"/>
      <c r="UEE26" s="37"/>
      <c r="UEF26" s="37"/>
      <c r="UEG26" s="37"/>
      <c r="UEH26" s="37"/>
      <c r="UEI26" s="37"/>
      <c r="UEJ26" s="37"/>
      <c r="UEK26" s="37"/>
      <c r="UEL26" s="37"/>
      <c r="UEM26" s="37"/>
      <c r="UEN26" s="37"/>
      <c r="UEO26" s="37"/>
      <c r="UEP26" s="37"/>
      <c r="UEQ26" s="37"/>
      <c r="UER26" s="37"/>
      <c r="UES26" s="37"/>
      <c r="UET26" s="37"/>
      <c r="UEU26" s="37"/>
      <c r="UEV26" s="37"/>
      <c r="UEW26" s="37"/>
      <c r="UEX26" s="37"/>
      <c r="UEY26" s="37"/>
      <c r="UEZ26" s="37"/>
      <c r="UFA26" s="37"/>
      <c r="UFB26" s="37"/>
      <c r="UFC26" s="37"/>
      <c r="UFD26" s="37"/>
      <c r="UFE26" s="37"/>
      <c r="UFF26" s="37"/>
      <c r="UFG26" s="37"/>
      <c r="UFH26" s="37"/>
      <c r="UFI26" s="37"/>
      <c r="UFJ26" s="37"/>
      <c r="UFK26" s="37"/>
      <c r="UFL26" s="37"/>
      <c r="UFM26" s="37"/>
      <c r="UFN26" s="37"/>
      <c r="UFO26" s="37"/>
      <c r="UFP26" s="37"/>
      <c r="UFQ26" s="37"/>
      <c r="UFR26" s="37"/>
      <c r="UFS26" s="37"/>
      <c r="UFT26" s="37"/>
      <c r="UFU26" s="37"/>
      <c r="UFV26" s="37"/>
      <c r="UFW26" s="37"/>
      <c r="UFX26" s="37"/>
      <c r="UFY26" s="37"/>
      <c r="UFZ26" s="37"/>
      <c r="UGA26" s="37"/>
      <c r="UGB26" s="37"/>
      <c r="UGC26" s="37"/>
      <c r="UGD26" s="37"/>
      <c r="UGE26" s="37"/>
      <c r="UGF26" s="37"/>
      <c r="UGG26" s="37"/>
      <c r="UGH26" s="37"/>
      <c r="UGI26" s="37"/>
      <c r="UGJ26" s="37"/>
      <c r="UGK26" s="37"/>
      <c r="UGL26" s="37"/>
      <c r="UGM26" s="37"/>
      <c r="UGN26" s="37"/>
      <c r="UGO26" s="37"/>
      <c r="UGP26" s="37"/>
      <c r="UGQ26" s="37"/>
      <c r="UGR26" s="37"/>
      <c r="UGS26" s="37"/>
      <c r="UGT26" s="37"/>
      <c r="UGU26" s="37"/>
      <c r="UGV26" s="37"/>
      <c r="UGW26" s="37"/>
      <c r="UGX26" s="37"/>
      <c r="UGY26" s="37"/>
      <c r="UGZ26" s="37"/>
      <c r="UHA26" s="37"/>
      <c r="UHB26" s="37"/>
      <c r="UHC26" s="37"/>
      <c r="UHD26" s="37"/>
      <c r="UHE26" s="37"/>
      <c r="UHF26" s="37"/>
      <c r="UHG26" s="37"/>
      <c r="UHH26" s="37"/>
      <c r="UHI26" s="37"/>
      <c r="UHJ26" s="37"/>
      <c r="UHK26" s="37"/>
      <c r="UHL26" s="37"/>
      <c r="UHM26" s="37"/>
      <c r="UHN26" s="37"/>
      <c r="UHO26" s="37"/>
      <c r="UHP26" s="37"/>
      <c r="UHQ26" s="37"/>
      <c r="UHR26" s="37"/>
      <c r="UHS26" s="37"/>
      <c r="UHT26" s="37"/>
      <c r="UHU26" s="37"/>
      <c r="UHV26" s="37"/>
      <c r="UHW26" s="37"/>
      <c r="UHX26" s="37"/>
      <c r="UHY26" s="37"/>
      <c r="UHZ26" s="37"/>
      <c r="UIA26" s="37"/>
      <c r="UIB26" s="37"/>
      <c r="UIC26" s="37"/>
      <c r="UID26" s="37"/>
      <c r="UIE26" s="37"/>
      <c r="UIF26" s="37"/>
      <c r="UIG26" s="37"/>
      <c r="UIH26" s="37"/>
      <c r="UII26" s="37"/>
      <c r="UIJ26" s="37"/>
      <c r="UIK26" s="37"/>
      <c r="UIL26" s="37"/>
      <c r="UIM26" s="37"/>
      <c r="UIN26" s="37"/>
      <c r="UIO26" s="37"/>
      <c r="UIP26" s="37"/>
      <c r="UIQ26" s="37"/>
      <c r="UIR26" s="37"/>
      <c r="UIS26" s="37"/>
      <c r="UIT26" s="37"/>
      <c r="UIU26" s="37"/>
      <c r="UIV26" s="37"/>
      <c r="UIW26" s="37"/>
      <c r="UIX26" s="37"/>
      <c r="UIY26" s="37"/>
      <c r="UIZ26" s="37"/>
      <c r="UJA26" s="37"/>
      <c r="UJB26" s="37"/>
      <c r="UJC26" s="37"/>
      <c r="UJD26" s="37"/>
      <c r="UJE26" s="37"/>
      <c r="UJF26" s="37"/>
      <c r="UJG26" s="37"/>
      <c r="UJH26" s="37"/>
      <c r="UJI26" s="37"/>
      <c r="UJJ26" s="37"/>
      <c r="UJK26" s="37"/>
      <c r="UJL26" s="37"/>
      <c r="UJM26" s="37"/>
      <c r="UJN26" s="37"/>
      <c r="UJO26" s="37"/>
      <c r="UJP26" s="37"/>
      <c r="UJQ26" s="37"/>
      <c r="UJR26" s="37"/>
      <c r="UJS26" s="37"/>
      <c r="UJT26" s="37"/>
      <c r="UJU26" s="37"/>
      <c r="UJV26" s="37"/>
      <c r="UJW26" s="37"/>
      <c r="UJX26" s="37"/>
      <c r="UJY26" s="37"/>
      <c r="UJZ26" s="37"/>
      <c r="UKA26" s="37"/>
      <c r="UKB26" s="37"/>
      <c r="UKC26" s="37"/>
      <c r="UKD26" s="37"/>
      <c r="UKE26" s="37"/>
      <c r="UKF26" s="37"/>
      <c r="UKG26" s="37"/>
      <c r="UKH26" s="37"/>
      <c r="UKI26" s="37"/>
      <c r="UKJ26" s="37"/>
      <c r="UKK26" s="37"/>
      <c r="UKL26" s="37"/>
      <c r="UKM26" s="37"/>
      <c r="UKN26" s="37"/>
      <c r="UKO26" s="37"/>
      <c r="UKP26" s="37"/>
      <c r="UKQ26" s="37"/>
      <c r="UKR26" s="37"/>
      <c r="UKS26" s="37"/>
      <c r="UKT26" s="37"/>
      <c r="UKU26" s="37"/>
      <c r="UKV26" s="37"/>
      <c r="UKW26" s="37"/>
      <c r="UKX26" s="37"/>
      <c r="UKY26" s="37"/>
      <c r="UKZ26" s="37"/>
      <c r="ULA26" s="37"/>
      <c r="ULB26" s="37"/>
      <c r="ULC26" s="37"/>
      <c r="ULD26" s="37"/>
      <c r="ULE26" s="37"/>
      <c r="ULF26" s="37"/>
      <c r="ULG26" s="37"/>
      <c r="ULH26" s="37"/>
      <c r="ULI26" s="37"/>
      <c r="ULJ26" s="37"/>
      <c r="ULK26" s="37"/>
      <c r="ULL26" s="37"/>
      <c r="ULM26" s="37"/>
      <c r="ULN26" s="37"/>
      <c r="ULO26" s="37"/>
      <c r="ULP26" s="37"/>
      <c r="ULQ26" s="37"/>
      <c r="ULR26" s="37"/>
      <c r="ULS26" s="37"/>
      <c r="ULT26" s="37"/>
      <c r="ULU26" s="37"/>
      <c r="ULV26" s="37"/>
      <c r="ULW26" s="37"/>
      <c r="ULX26" s="37"/>
      <c r="ULY26" s="37"/>
      <c r="ULZ26" s="37"/>
      <c r="UMA26" s="37"/>
      <c r="UMB26" s="37"/>
      <c r="UMC26" s="37"/>
      <c r="UMD26" s="37"/>
      <c r="UME26" s="37"/>
      <c r="UMF26" s="37"/>
      <c r="UMG26" s="37"/>
      <c r="UMH26" s="37"/>
      <c r="UMI26" s="37"/>
      <c r="UMJ26" s="37"/>
      <c r="UMK26" s="37"/>
      <c r="UML26" s="37"/>
      <c r="UMM26" s="37"/>
      <c r="UMN26" s="37"/>
      <c r="UMO26" s="37"/>
      <c r="UMP26" s="37"/>
      <c r="UMQ26" s="37"/>
      <c r="UMR26" s="37"/>
      <c r="UMS26" s="37"/>
      <c r="UMT26" s="37"/>
      <c r="UMU26" s="37"/>
      <c r="UMV26" s="37"/>
      <c r="UMW26" s="37"/>
      <c r="UMX26" s="37"/>
      <c r="UMY26" s="37"/>
      <c r="UMZ26" s="37"/>
      <c r="UNA26" s="37"/>
      <c r="UNB26" s="37"/>
      <c r="UNC26" s="37"/>
      <c r="UND26" s="37"/>
      <c r="UNE26" s="37"/>
      <c r="UNF26" s="37"/>
      <c r="UNG26" s="37"/>
      <c r="UNH26" s="37"/>
      <c r="UNI26" s="37"/>
      <c r="UNJ26" s="37"/>
      <c r="UNK26" s="37"/>
      <c r="UNL26" s="37"/>
      <c r="UNM26" s="37"/>
      <c r="UNN26" s="37"/>
      <c r="UNO26" s="37"/>
      <c r="UNP26" s="37"/>
      <c r="UNQ26" s="37"/>
      <c r="UNR26" s="37"/>
      <c r="UNS26" s="37"/>
      <c r="UNT26" s="37"/>
      <c r="UNU26" s="37"/>
      <c r="UNV26" s="37"/>
      <c r="UNW26" s="37"/>
      <c r="UNX26" s="37"/>
      <c r="UNY26" s="37"/>
      <c r="UNZ26" s="37"/>
      <c r="UOA26" s="37"/>
      <c r="UOB26" s="37"/>
      <c r="UOC26" s="37"/>
      <c r="UOD26" s="37"/>
      <c r="UOE26" s="37"/>
      <c r="UOF26" s="37"/>
      <c r="UOG26" s="37"/>
      <c r="UOH26" s="37"/>
      <c r="UOI26" s="37"/>
      <c r="UOJ26" s="37"/>
      <c r="UOK26" s="37"/>
      <c r="UOL26" s="37"/>
      <c r="UOM26" s="37"/>
      <c r="UON26" s="37"/>
      <c r="UOO26" s="37"/>
      <c r="UOP26" s="37"/>
      <c r="UOQ26" s="37"/>
      <c r="UOR26" s="37"/>
      <c r="UOS26" s="37"/>
      <c r="UOT26" s="37"/>
      <c r="UOU26" s="37"/>
      <c r="UOV26" s="37"/>
      <c r="UOW26" s="37"/>
      <c r="UOX26" s="37"/>
      <c r="UOY26" s="37"/>
      <c r="UOZ26" s="37"/>
      <c r="UPA26" s="37"/>
      <c r="UPB26" s="37"/>
      <c r="UPC26" s="37"/>
      <c r="UPD26" s="37"/>
      <c r="UPE26" s="37"/>
      <c r="UPF26" s="37"/>
      <c r="UPG26" s="37"/>
      <c r="UPH26" s="37"/>
      <c r="UPI26" s="37"/>
      <c r="UPJ26" s="37"/>
      <c r="UPK26" s="37"/>
      <c r="UPL26" s="37"/>
      <c r="UPM26" s="37"/>
      <c r="UPN26" s="37"/>
      <c r="UPO26" s="37"/>
      <c r="UPP26" s="37"/>
      <c r="UPQ26" s="37"/>
      <c r="UPR26" s="37"/>
      <c r="UPS26" s="37"/>
      <c r="UPT26" s="37"/>
      <c r="UPU26" s="37"/>
      <c r="UPV26" s="37"/>
      <c r="UPW26" s="37"/>
      <c r="UPX26" s="37"/>
      <c r="UPY26" s="37"/>
      <c r="UPZ26" s="37"/>
      <c r="UQA26" s="37"/>
      <c r="UQB26" s="37"/>
      <c r="UQC26" s="37"/>
      <c r="UQD26" s="37"/>
      <c r="UQE26" s="37"/>
      <c r="UQF26" s="37"/>
      <c r="UQG26" s="37"/>
      <c r="UQH26" s="37"/>
      <c r="UQI26" s="37"/>
      <c r="UQJ26" s="37"/>
      <c r="UQK26" s="37"/>
      <c r="UQL26" s="37"/>
      <c r="UQM26" s="37"/>
      <c r="UQN26" s="37"/>
      <c r="UQO26" s="37"/>
      <c r="UQP26" s="37"/>
      <c r="UQQ26" s="37"/>
      <c r="UQR26" s="37"/>
      <c r="UQS26" s="37"/>
      <c r="UQT26" s="37"/>
      <c r="UQU26" s="37"/>
      <c r="UQV26" s="37"/>
      <c r="UQW26" s="37"/>
      <c r="UQX26" s="37"/>
      <c r="UQY26" s="37"/>
      <c r="UQZ26" s="37"/>
      <c r="URA26" s="37"/>
      <c r="URB26" s="37"/>
      <c r="URC26" s="37"/>
      <c r="URD26" s="37"/>
      <c r="URE26" s="37"/>
      <c r="URF26" s="37"/>
      <c r="URG26" s="37"/>
      <c r="URH26" s="37"/>
      <c r="URI26" s="37"/>
      <c r="URJ26" s="37"/>
      <c r="URK26" s="37"/>
      <c r="URL26" s="37"/>
      <c r="URM26" s="37"/>
      <c r="URN26" s="37"/>
      <c r="URO26" s="37"/>
      <c r="URP26" s="37"/>
      <c r="URQ26" s="37"/>
      <c r="URR26" s="37"/>
      <c r="URS26" s="37"/>
      <c r="URT26" s="37"/>
      <c r="URU26" s="37"/>
      <c r="URV26" s="37"/>
      <c r="URW26" s="37"/>
      <c r="URX26" s="37"/>
      <c r="URY26" s="37"/>
      <c r="URZ26" s="37"/>
      <c r="USA26" s="37"/>
      <c r="USB26" s="37"/>
      <c r="USC26" s="37"/>
      <c r="USD26" s="37"/>
      <c r="USE26" s="37"/>
      <c r="USF26" s="37"/>
      <c r="USG26" s="37"/>
      <c r="USH26" s="37"/>
      <c r="USI26" s="37"/>
      <c r="USJ26" s="37"/>
      <c r="USK26" s="37"/>
      <c r="USL26" s="37"/>
      <c r="USM26" s="37"/>
      <c r="USN26" s="37"/>
      <c r="USO26" s="37"/>
      <c r="USP26" s="37"/>
      <c r="USQ26" s="37"/>
      <c r="USR26" s="37"/>
      <c r="USS26" s="37"/>
      <c r="UST26" s="37"/>
      <c r="USU26" s="37"/>
      <c r="USV26" s="37"/>
      <c r="USW26" s="37"/>
      <c r="USX26" s="37"/>
      <c r="USY26" s="37"/>
      <c r="USZ26" s="37"/>
      <c r="UTA26" s="37"/>
      <c r="UTB26" s="37"/>
      <c r="UTC26" s="37"/>
      <c r="UTD26" s="37"/>
      <c r="UTE26" s="37"/>
      <c r="UTF26" s="37"/>
      <c r="UTG26" s="37"/>
      <c r="UTH26" s="37"/>
      <c r="UTI26" s="37"/>
      <c r="UTJ26" s="37"/>
      <c r="UTK26" s="37"/>
      <c r="UTL26" s="37"/>
      <c r="UTM26" s="37"/>
      <c r="UTN26" s="37"/>
      <c r="UTO26" s="37"/>
      <c r="UTP26" s="37"/>
      <c r="UTQ26" s="37"/>
      <c r="UTR26" s="37"/>
      <c r="UTS26" s="37"/>
      <c r="UTT26" s="37"/>
      <c r="UTU26" s="37"/>
      <c r="UTV26" s="37"/>
      <c r="UTW26" s="37"/>
      <c r="UTX26" s="37"/>
      <c r="UTY26" s="37"/>
      <c r="UTZ26" s="37"/>
      <c r="UUA26" s="37"/>
      <c r="UUB26" s="37"/>
      <c r="UUC26" s="37"/>
      <c r="UUD26" s="37"/>
      <c r="UUE26" s="37"/>
      <c r="UUF26" s="37"/>
      <c r="UUG26" s="37"/>
      <c r="UUH26" s="37"/>
      <c r="UUI26" s="37"/>
      <c r="UUJ26" s="37"/>
      <c r="UUK26" s="37"/>
      <c r="UUL26" s="37"/>
      <c r="UUM26" s="37"/>
      <c r="UUN26" s="37"/>
      <c r="UUO26" s="37"/>
      <c r="UUP26" s="37"/>
      <c r="UUQ26" s="37"/>
      <c r="UUR26" s="37"/>
      <c r="UUS26" s="37"/>
      <c r="UUT26" s="37"/>
      <c r="UUU26" s="37"/>
      <c r="UUV26" s="37"/>
      <c r="UUW26" s="37"/>
      <c r="UUX26" s="37"/>
      <c r="UUY26" s="37"/>
      <c r="UUZ26" s="37"/>
      <c r="UVA26" s="37"/>
      <c r="UVB26" s="37"/>
      <c r="UVC26" s="37"/>
      <c r="UVD26" s="37"/>
      <c r="UVE26" s="37"/>
      <c r="UVF26" s="37"/>
      <c r="UVG26" s="37"/>
      <c r="UVH26" s="37"/>
      <c r="UVI26" s="37"/>
      <c r="UVJ26" s="37"/>
      <c r="UVK26" s="37"/>
      <c r="UVL26" s="37"/>
      <c r="UVM26" s="37"/>
      <c r="UVN26" s="37"/>
      <c r="UVO26" s="37"/>
      <c r="UVP26" s="37"/>
      <c r="UVQ26" s="37"/>
      <c r="UVR26" s="37"/>
      <c r="UVS26" s="37"/>
      <c r="UVT26" s="37"/>
      <c r="UVU26" s="37"/>
      <c r="UVV26" s="37"/>
      <c r="UVW26" s="37"/>
      <c r="UVX26" s="37"/>
      <c r="UVY26" s="37"/>
      <c r="UVZ26" s="37"/>
      <c r="UWA26" s="37"/>
      <c r="UWB26" s="37"/>
      <c r="UWC26" s="37"/>
      <c r="UWD26" s="37"/>
      <c r="UWE26" s="37"/>
      <c r="UWF26" s="37"/>
      <c r="UWG26" s="37"/>
      <c r="UWH26" s="37"/>
      <c r="UWI26" s="37"/>
      <c r="UWJ26" s="37"/>
      <c r="UWK26" s="37"/>
      <c r="UWL26" s="37"/>
      <c r="UWM26" s="37"/>
      <c r="UWN26" s="37"/>
      <c r="UWO26" s="37"/>
      <c r="UWP26" s="37"/>
      <c r="UWQ26" s="37"/>
      <c r="UWR26" s="37"/>
      <c r="UWS26" s="37"/>
      <c r="UWT26" s="37"/>
      <c r="UWU26" s="37"/>
      <c r="UWV26" s="37"/>
      <c r="UWW26" s="37"/>
      <c r="UWX26" s="37"/>
      <c r="UWY26" s="37"/>
      <c r="UWZ26" s="37"/>
      <c r="UXA26" s="37"/>
      <c r="UXB26" s="37"/>
      <c r="UXC26" s="37"/>
      <c r="UXD26" s="37"/>
      <c r="UXE26" s="37"/>
      <c r="UXF26" s="37"/>
      <c r="UXG26" s="37"/>
      <c r="UXH26" s="37"/>
      <c r="UXI26" s="37"/>
      <c r="UXJ26" s="37"/>
      <c r="UXK26" s="37"/>
      <c r="UXL26" s="37"/>
      <c r="UXM26" s="37"/>
      <c r="UXN26" s="37"/>
      <c r="UXO26" s="37"/>
      <c r="UXP26" s="37"/>
      <c r="UXQ26" s="37"/>
      <c r="UXR26" s="37"/>
      <c r="UXS26" s="37"/>
      <c r="UXT26" s="37"/>
      <c r="UXU26" s="37"/>
      <c r="UXV26" s="37"/>
      <c r="UXW26" s="37"/>
      <c r="UXX26" s="37"/>
      <c r="UXY26" s="37"/>
      <c r="UXZ26" s="37"/>
      <c r="UYA26" s="37"/>
      <c r="UYB26" s="37"/>
      <c r="UYC26" s="37"/>
      <c r="UYD26" s="37"/>
      <c r="UYE26" s="37"/>
      <c r="UYF26" s="37"/>
      <c r="UYG26" s="37"/>
      <c r="UYH26" s="37"/>
      <c r="UYI26" s="37"/>
      <c r="UYJ26" s="37"/>
      <c r="UYK26" s="37"/>
      <c r="UYL26" s="37"/>
      <c r="UYM26" s="37"/>
      <c r="UYN26" s="37"/>
      <c r="UYO26" s="37"/>
      <c r="UYP26" s="37"/>
      <c r="UYQ26" s="37"/>
      <c r="UYR26" s="37"/>
      <c r="UYS26" s="37"/>
      <c r="UYT26" s="37"/>
      <c r="UYU26" s="37"/>
      <c r="UYV26" s="37"/>
      <c r="UYW26" s="37"/>
      <c r="UYX26" s="37"/>
      <c r="UYY26" s="37"/>
      <c r="UYZ26" s="37"/>
      <c r="UZA26" s="37"/>
      <c r="UZB26" s="37"/>
      <c r="UZC26" s="37"/>
      <c r="UZD26" s="37"/>
      <c r="UZE26" s="37"/>
      <c r="UZF26" s="37"/>
      <c r="UZG26" s="37"/>
      <c r="UZH26" s="37"/>
      <c r="UZI26" s="37"/>
      <c r="UZJ26" s="37"/>
      <c r="UZK26" s="37"/>
      <c r="UZL26" s="37"/>
      <c r="UZM26" s="37"/>
      <c r="UZN26" s="37"/>
      <c r="UZO26" s="37"/>
      <c r="UZP26" s="37"/>
      <c r="UZQ26" s="37"/>
      <c r="UZR26" s="37"/>
      <c r="UZS26" s="37"/>
      <c r="UZT26" s="37"/>
      <c r="UZU26" s="37"/>
      <c r="UZV26" s="37"/>
      <c r="UZW26" s="37"/>
      <c r="UZX26" s="37"/>
      <c r="UZY26" s="37"/>
      <c r="UZZ26" s="37"/>
      <c r="VAA26" s="37"/>
      <c r="VAB26" s="37"/>
      <c r="VAC26" s="37"/>
      <c r="VAD26" s="37"/>
      <c r="VAE26" s="37"/>
      <c r="VAF26" s="37"/>
      <c r="VAG26" s="37"/>
      <c r="VAH26" s="37"/>
      <c r="VAI26" s="37"/>
      <c r="VAJ26" s="37"/>
      <c r="VAK26" s="37"/>
      <c r="VAL26" s="37"/>
      <c r="VAM26" s="37"/>
      <c r="VAN26" s="37"/>
      <c r="VAO26" s="37"/>
      <c r="VAP26" s="37"/>
      <c r="VAQ26" s="37"/>
      <c r="VAR26" s="37"/>
      <c r="VAS26" s="37"/>
      <c r="VAT26" s="37"/>
      <c r="VAU26" s="37"/>
      <c r="VAV26" s="37"/>
      <c r="VAW26" s="37"/>
      <c r="VAX26" s="37"/>
      <c r="VAY26" s="37"/>
      <c r="VAZ26" s="37"/>
      <c r="VBA26" s="37"/>
      <c r="VBB26" s="37"/>
      <c r="VBC26" s="37"/>
      <c r="VBD26" s="37"/>
      <c r="VBE26" s="37"/>
      <c r="VBF26" s="37"/>
      <c r="VBG26" s="37"/>
      <c r="VBH26" s="37"/>
      <c r="VBI26" s="37"/>
      <c r="VBJ26" s="37"/>
      <c r="VBK26" s="37"/>
      <c r="VBL26" s="37"/>
      <c r="VBM26" s="37"/>
      <c r="VBN26" s="37"/>
      <c r="VBO26" s="37"/>
      <c r="VBP26" s="37"/>
      <c r="VBQ26" s="37"/>
      <c r="VBR26" s="37"/>
      <c r="VBS26" s="37"/>
      <c r="VBT26" s="37"/>
      <c r="VBU26" s="37"/>
      <c r="VBV26" s="37"/>
      <c r="VBW26" s="37"/>
      <c r="VBX26" s="37"/>
      <c r="VBY26" s="37"/>
      <c r="VBZ26" s="37"/>
      <c r="VCA26" s="37"/>
      <c r="VCB26" s="37"/>
      <c r="VCC26" s="37"/>
      <c r="VCD26" s="37"/>
      <c r="VCE26" s="37"/>
      <c r="VCF26" s="37"/>
      <c r="VCG26" s="37"/>
      <c r="VCH26" s="37"/>
      <c r="VCI26" s="37"/>
      <c r="VCJ26" s="37"/>
      <c r="VCK26" s="37"/>
      <c r="VCL26" s="37"/>
      <c r="VCM26" s="37"/>
      <c r="VCN26" s="37"/>
      <c r="VCO26" s="37"/>
      <c r="VCP26" s="37"/>
      <c r="VCQ26" s="37"/>
      <c r="VCR26" s="37"/>
      <c r="VCS26" s="37"/>
      <c r="VCT26" s="37"/>
      <c r="VCU26" s="37"/>
      <c r="VCV26" s="37"/>
      <c r="VCW26" s="37"/>
      <c r="VCX26" s="37"/>
      <c r="VCY26" s="37"/>
      <c r="VCZ26" s="37"/>
      <c r="VDA26" s="37"/>
      <c r="VDB26" s="37"/>
      <c r="VDC26" s="37"/>
      <c r="VDD26" s="37"/>
      <c r="VDE26" s="37"/>
      <c r="VDF26" s="37"/>
      <c r="VDG26" s="37"/>
      <c r="VDH26" s="37"/>
      <c r="VDI26" s="37"/>
      <c r="VDJ26" s="37"/>
      <c r="VDK26" s="37"/>
      <c r="VDL26" s="37"/>
      <c r="VDM26" s="37"/>
      <c r="VDN26" s="37"/>
      <c r="VDO26" s="37"/>
      <c r="VDP26" s="37"/>
      <c r="VDQ26" s="37"/>
      <c r="VDR26" s="37"/>
      <c r="VDS26" s="37"/>
      <c r="VDT26" s="37"/>
      <c r="VDU26" s="37"/>
      <c r="VDV26" s="37"/>
      <c r="VDW26" s="37"/>
      <c r="VDX26" s="37"/>
      <c r="VDY26" s="37"/>
      <c r="VDZ26" s="37"/>
      <c r="VEA26" s="37"/>
      <c r="VEB26" s="37"/>
      <c r="VEC26" s="37"/>
      <c r="VED26" s="37"/>
      <c r="VEE26" s="37"/>
      <c r="VEF26" s="37"/>
      <c r="VEG26" s="37"/>
      <c r="VEH26" s="37"/>
      <c r="VEI26" s="37"/>
      <c r="VEJ26" s="37"/>
      <c r="VEK26" s="37"/>
      <c r="VEL26" s="37"/>
      <c r="VEM26" s="37"/>
      <c r="VEN26" s="37"/>
      <c r="VEO26" s="37"/>
      <c r="VEP26" s="37"/>
      <c r="VEQ26" s="37"/>
      <c r="VER26" s="37"/>
      <c r="VES26" s="37"/>
      <c r="VET26" s="37"/>
      <c r="VEU26" s="37"/>
      <c r="VEV26" s="37"/>
      <c r="VEW26" s="37"/>
      <c r="VEX26" s="37"/>
      <c r="VEY26" s="37"/>
      <c r="VEZ26" s="37"/>
      <c r="VFA26" s="37"/>
      <c r="VFB26" s="37"/>
      <c r="VFC26" s="37"/>
      <c r="VFD26" s="37"/>
      <c r="VFE26" s="37"/>
      <c r="VFF26" s="37"/>
      <c r="VFG26" s="37"/>
      <c r="VFH26" s="37"/>
      <c r="VFI26" s="37"/>
      <c r="VFJ26" s="37"/>
      <c r="VFK26" s="37"/>
      <c r="VFL26" s="37"/>
      <c r="VFM26" s="37"/>
      <c r="VFN26" s="37"/>
      <c r="VFO26" s="37"/>
      <c r="VFP26" s="37"/>
      <c r="VFQ26" s="37"/>
      <c r="VFR26" s="37"/>
      <c r="VFS26" s="37"/>
      <c r="VFT26" s="37"/>
      <c r="VFU26" s="37"/>
      <c r="VFV26" s="37"/>
      <c r="VFW26" s="37"/>
      <c r="VFX26" s="37"/>
      <c r="VFY26" s="37"/>
      <c r="VFZ26" s="37"/>
      <c r="VGA26" s="37"/>
      <c r="VGB26" s="37"/>
      <c r="VGC26" s="37"/>
      <c r="VGD26" s="37"/>
      <c r="VGE26" s="37"/>
      <c r="VGF26" s="37"/>
      <c r="VGG26" s="37"/>
      <c r="VGH26" s="37"/>
      <c r="VGI26" s="37"/>
      <c r="VGJ26" s="37"/>
      <c r="VGK26" s="37"/>
      <c r="VGL26" s="37"/>
      <c r="VGM26" s="37"/>
      <c r="VGN26" s="37"/>
      <c r="VGO26" s="37"/>
      <c r="VGP26" s="37"/>
      <c r="VGQ26" s="37"/>
      <c r="VGR26" s="37"/>
      <c r="VGS26" s="37"/>
      <c r="VGT26" s="37"/>
      <c r="VGU26" s="37"/>
      <c r="VGV26" s="37"/>
      <c r="VGW26" s="37"/>
      <c r="VGX26" s="37"/>
      <c r="VGY26" s="37"/>
      <c r="VGZ26" s="37"/>
      <c r="VHA26" s="37"/>
      <c r="VHB26" s="37"/>
      <c r="VHC26" s="37"/>
      <c r="VHD26" s="37"/>
      <c r="VHE26" s="37"/>
      <c r="VHF26" s="37"/>
      <c r="VHG26" s="37"/>
      <c r="VHH26" s="37"/>
      <c r="VHI26" s="37"/>
      <c r="VHJ26" s="37"/>
      <c r="VHK26" s="37"/>
      <c r="VHL26" s="37"/>
      <c r="VHM26" s="37"/>
      <c r="VHN26" s="37"/>
      <c r="VHO26" s="37"/>
      <c r="VHP26" s="37"/>
      <c r="VHQ26" s="37"/>
      <c r="VHR26" s="37"/>
      <c r="VHS26" s="37"/>
      <c r="VHT26" s="37"/>
      <c r="VHU26" s="37"/>
      <c r="VHV26" s="37"/>
      <c r="VHW26" s="37"/>
      <c r="VHX26" s="37"/>
      <c r="VHY26" s="37"/>
      <c r="VHZ26" s="37"/>
      <c r="VIA26" s="37"/>
      <c r="VIB26" s="37"/>
      <c r="VIC26" s="37"/>
      <c r="VID26" s="37"/>
      <c r="VIE26" s="37"/>
      <c r="VIF26" s="37"/>
      <c r="VIG26" s="37"/>
      <c r="VIH26" s="37"/>
      <c r="VII26" s="37"/>
      <c r="VIJ26" s="37"/>
      <c r="VIK26" s="37"/>
      <c r="VIL26" s="37"/>
      <c r="VIM26" s="37"/>
      <c r="VIN26" s="37"/>
      <c r="VIO26" s="37"/>
      <c r="VIP26" s="37"/>
      <c r="VIQ26" s="37"/>
      <c r="VIR26" s="37"/>
      <c r="VIS26" s="37"/>
      <c r="VIT26" s="37"/>
      <c r="VIU26" s="37"/>
      <c r="VIV26" s="37"/>
      <c r="VIW26" s="37"/>
      <c r="VIX26" s="37"/>
      <c r="VIY26" s="37"/>
      <c r="VIZ26" s="37"/>
      <c r="VJA26" s="37"/>
      <c r="VJB26" s="37"/>
      <c r="VJC26" s="37"/>
      <c r="VJD26" s="37"/>
      <c r="VJE26" s="37"/>
      <c r="VJF26" s="37"/>
      <c r="VJG26" s="37"/>
      <c r="VJH26" s="37"/>
      <c r="VJI26" s="37"/>
      <c r="VJJ26" s="37"/>
      <c r="VJK26" s="37"/>
      <c r="VJL26" s="37"/>
      <c r="VJM26" s="37"/>
      <c r="VJN26" s="37"/>
      <c r="VJO26" s="37"/>
      <c r="VJP26" s="37"/>
      <c r="VJQ26" s="37"/>
      <c r="VJR26" s="37"/>
      <c r="VJS26" s="37"/>
      <c r="VJT26" s="37"/>
      <c r="VJU26" s="37"/>
      <c r="VJV26" s="37"/>
      <c r="VJW26" s="37"/>
      <c r="VJX26" s="37"/>
      <c r="VJY26" s="37"/>
      <c r="VJZ26" s="37"/>
      <c r="VKA26" s="37"/>
      <c r="VKB26" s="37"/>
      <c r="VKC26" s="37"/>
      <c r="VKD26" s="37"/>
      <c r="VKE26" s="37"/>
      <c r="VKF26" s="37"/>
      <c r="VKG26" s="37"/>
      <c r="VKH26" s="37"/>
      <c r="VKI26" s="37"/>
      <c r="VKJ26" s="37"/>
      <c r="VKK26" s="37"/>
      <c r="VKL26" s="37"/>
      <c r="VKM26" s="37"/>
      <c r="VKN26" s="37"/>
      <c r="VKO26" s="37"/>
      <c r="VKP26" s="37"/>
      <c r="VKQ26" s="37"/>
      <c r="VKR26" s="37"/>
      <c r="VKS26" s="37"/>
      <c r="VKT26" s="37"/>
      <c r="VKU26" s="37"/>
      <c r="VKV26" s="37"/>
      <c r="VKW26" s="37"/>
      <c r="VKX26" s="37"/>
      <c r="VKY26" s="37"/>
      <c r="VKZ26" s="37"/>
      <c r="VLA26" s="37"/>
      <c r="VLB26" s="37"/>
      <c r="VLC26" s="37"/>
      <c r="VLD26" s="37"/>
      <c r="VLE26" s="37"/>
      <c r="VLF26" s="37"/>
      <c r="VLG26" s="37"/>
      <c r="VLH26" s="37"/>
      <c r="VLI26" s="37"/>
      <c r="VLJ26" s="37"/>
      <c r="VLK26" s="37"/>
      <c r="VLL26" s="37"/>
      <c r="VLM26" s="37"/>
      <c r="VLN26" s="37"/>
      <c r="VLO26" s="37"/>
      <c r="VLP26" s="37"/>
      <c r="VLQ26" s="37"/>
      <c r="VLR26" s="37"/>
      <c r="VLS26" s="37"/>
      <c r="VLT26" s="37"/>
      <c r="VLU26" s="37"/>
      <c r="VLV26" s="37"/>
      <c r="VLW26" s="37"/>
      <c r="VLX26" s="37"/>
      <c r="VLY26" s="37"/>
      <c r="VLZ26" s="37"/>
      <c r="VMA26" s="37"/>
      <c r="VMB26" s="37"/>
      <c r="VMC26" s="37"/>
      <c r="VMD26" s="37"/>
      <c r="VME26" s="37"/>
      <c r="VMF26" s="37"/>
      <c r="VMG26" s="37"/>
      <c r="VMH26" s="37"/>
      <c r="VMI26" s="37"/>
      <c r="VMJ26" s="37"/>
      <c r="VMK26" s="37"/>
      <c r="VML26" s="37"/>
      <c r="VMM26" s="37"/>
      <c r="VMN26" s="37"/>
      <c r="VMO26" s="37"/>
      <c r="VMP26" s="37"/>
      <c r="VMQ26" s="37"/>
      <c r="VMR26" s="37"/>
      <c r="VMS26" s="37"/>
      <c r="VMT26" s="37"/>
      <c r="VMU26" s="37"/>
      <c r="VMV26" s="37"/>
      <c r="VMW26" s="37"/>
      <c r="VMX26" s="37"/>
      <c r="VMY26" s="37"/>
      <c r="VMZ26" s="37"/>
      <c r="VNA26" s="37"/>
      <c r="VNB26" s="37"/>
      <c r="VNC26" s="37"/>
      <c r="VND26" s="37"/>
      <c r="VNE26" s="37"/>
      <c r="VNF26" s="37"/>
      <c r="VNG26" s="37"/>
      <c r="VNH26" s="37"/>
      <c r="VNI26" s="37"/>
      <c r="VNJ26" s="37"/>
      <c r="VNK26" s="37"/>
      <c r="VNL26" s="37"/>
      <c r="VNM26" s="37"/>
      <c r="VNN26" s="37"/>
      <c r="VNO26" s="37"/>
      <c r="VNP26" s="37"/>
      <c r="VNQ26" s="37"/>
      <c r="VNR26" s="37"/>
      <c r="VNS26" s="37"/>
      <c r="VNT26" s="37"/>
      <c r="VNU26" s="37"/>
      <c r="VNV26" s="37"/>
      <c r="VNW26" s="37"/>
      <c r="VNX26" s="37"/>
      <c r="VNY26" s="37"/>
      <c r="VNZ26" s="37"/>
      <c r="VOA26" s="37"/>
      <c r="VOB26" s="37"/>
      <c r="VOC26" s="37"/>
      <c r="VOD26" s="37"/>
      <c r="VOE26" s="37"/>
      <c r="VOF26" s="37"/>
      <c r="VOG26" s="37"/>
      <c r="VOH26" s="37"/>
      <c r="VOI26" s="37"/>
      <c r="VOJ26" s="37"/>
      <c r="VOK26" s="37"/>
      <c r="VOL26" s="37"/>
      <c r="VOM26" s="37"/>
      <c r="VON26" s="37"/>
      <c r="VOO26" s="37"/>
      <c r="VOP26" s="37"/>
      <c r="VOQ26" s="37"/>
      <c r="VOR26" s="37"/>
      <c r="VOS26" s="37"/>
      <c r="VOT26" s="37"/>
      <c r="VOU26" s="37"/>
      <c r="VOV26" s="37"/>
      <c r="VOW26" s="37"/>
      <c r="VOX26" s="37"/>
      <c r="VOY26" s="37"/>
      <c r="VOZ26" s="37"/>
      <c r="VPA26" s="37"/>
      <c r="VPB26" s="37"/>
      <c r="VPC26" s="37"/>
      <c r="VPD26" s="37"/>
      <c r="VPE26" s="37"/>
      <c r="VPF26" s="37"/>
      <c r="VPG26" s="37"/>
      <c r="VPH26" s="37"/>
      <c r="VPI26" s="37"/>
      <c r="VPJ26" s="37"/>
      <c r="VPK26" s="37"/>
      <c r="VPL26" s="37"/>
      <c r="VPM26" s="37"/>
      <c r="VPN26" s="37"/>
      <c r="VPO26" s="37"/>
      <c r="VPP26" s="37"/>
      <c r="VPQ26" s="37"/>
      <c r="VPR26" s="37"/>
      <c r="VPS26" s="37"/>
      <c r="VPT26" s="37"/>
      <c r="VPU26" s="37"/>
      <c r="VPV26" s="37"/>
      <c r="VPW26" s="37"/>
      <c r="VPX26" s="37"/>
      <c r="VPY26" s="37"/>
      <c r="VPZ26" s="37"/>
      <c r="VQA26" s="37"/>
      <c r="VQB26" s="37"/>
      <c r="VQC26" s="37"/>
      <c r="VQD26" s="37"/>
      <c r="VQE26" s="37"/>
      <c r="VQF26" s="37"/>
      <c r="VQG26" s="37"/>
      <c r="VQH26" s="37"/>
      <c r="VQI26" s="37"/>
      <c r="VQJ26" s="37"/>
      <c r="VQK26" s="37"/>
      <c r="VQL26" s="37"/>
      <c r="VQM26" s="37"/>
      <c r="VQN26" s="37"/>
      <c r="VQO26" s="37"/>
      <c r="VQP26" s="37"/>
      <c r="VQQ26" s="37"/>
      <c r="VQR26" s="37"/>
      <c r="VQS26" s="37"/>
      <c r="VQT26" s="37"/>
      <c r="VQU26" s="37"/>
      <c r="VQV26" s="37"/>
      <c r="VQW26" s="37"/>
      <c r="VQX26" s="37"/>
      <c r="VQY26" s="37"/>
      <c r="VQZ26" s="37"/>
      <c r="VRA26" s="37"/>
      <c r="VRB26" s="37"/>
      <c r="VRC26" s="37"/>
      <c r="VRD26" s="37"/>
      <c r="VRE26" s="37"/>
      <c r="VRF26" s="37"/>
      <c r="VRG26" s="37"/>
      <c r="VRH26" s="37"/>
      <c r="VRI26" s="37"/>
      <c r="VRJ26" s="37"/>
      <c r="VRK26" s="37"/>
      <c r="VRL26" s="37"/>
      <c r="VRM26" s="37"/>
      <c r="VRN26" s="37"/>
      <c r="VRO26" s="37"/>
      <c r="VRP26" s="37"/>
      <c r="VRQ26" s="37"/>
      <c r="VRR26" s="37"/>
      <c r="VRS26" s="37"/>
      <c r="VRT26" s="37"/>
      <c r="VRU26" s="37"/>
      <c r="VRV26" s="37"/>
      <c r="VRW26" s="37"/>
      <c r="VRX26" s="37"/>
      <c r="VRY26" s="37"/>
      <c r="VRZ26" s="37"/>
      <c r="VSA26" s="37"/>
      <c r="VSB26" s="37"/>
      <c r="VSC26" s="37"/>
      <c r="VSD26" s="37"/>
      <c r="VSE26" s="37"/>
      <c r="VSF26" s="37"/>
      <c r="VSG26" s="37"/>
      <c r="VSH26" s="37"/>
      <c r="VSI26" s="37"/>
      <c r="VSJ26" s="37"/>
      <c r="VSK26" s="37"/>
      <c r="VSL26" s="37"/>
      <c r="VSM26" s="37"/>
      <c r="VSN26" s="37"/>
      <c r="VSO26" s="37"/>
      <c r="VSP26" s="37"/>
      <c r="VSQ26" s="37"/>
      <c r="VSR26" s="37"/>
      <c r="VSS26" s="37"/>
      <c r="VST26" s="37"/>
      <c r="VSU26" s="37"/>
      <c r="VSV26" s="37"/>
      <c r="VSW26" s="37"/>
      <c r="VSX26" s="37"/>
      <c r="VSY26" s="37"/>
      <c r="VSZ26" s="37"/>
      <c r="VTA26" s="37"/>
      <c r="VTB26" s="37"/>
      <c r="VTC26" s="37"/>
      <c r="VTD26" s="37"/>
      <c r="VTE26" s="37"/>
      <c r="VTF26" s="37"/>
      <c r="VTG26" s="37"/>
      <c r="VTH26" s="37"/>
      <c r="VTI26" s="37"/>
      <c r="VTJ26" s="37"/>
      <c r="VTK26" s="37"/>
      <c r="VTL26" s="37"/>
      <c r="VTM26" s="37"/>
      <c r="VTN26" s="37"/>
      <c r="VTO26" s="37"/>
      <c r="VTP26" s="37"/>
      <c r="VTQ26" s="37"/>
      <c r="VTR26" s="37"/>
      <c r="VTS26" s="37"/>
      <c r="VTT26" s="37"/>
      <c r="VTU26" s="37"/>
      <c r="VTV26" s="37"/>
      <c r="VTW26" s="37"/>
      <c r="VTX26" s="37"/>
      <c r="VTY26" s="37"/>
      <c r="VTZ26" s="37"/>
      <c r="VUA26" s="37"/>
      <c r="VUB26" s="37"/>
      <c r="VUC26" s="37"/>
      <c r="VUD26" s="37"/>
      <c r="VUE26" s="37"/>
      <c r="VUF26" s="37"/>
      <c r="VUG26" s="37"/>
      <c r="VUH26" s="37"/>
      <c r="VUI26" s="37"/>
      <c r="VUJ26" s="37"/>
      <c r="VUK26" s="37"/>
      <c r="VUL26" s="37"/>
      <c r="VUM26" s="37"/>
      <c r="VUN26" s="37"/>
      <c r="VUO26" s="37"/>
      <c r="VUP26" s="37"/>
      <c r="VUQ26" s="37"/>
      <c r="VUR26" s="37"/>
      <c r="VUS26" s="37"/>
      <c r="VUT26" s="37"/>
      <c r="VUU26" s="37"/>
      <c r="VUV26" s="37"/>
      <c r="VUW26" s="37"/>
      <c r="VUX26" s="37"/>
      <c r="VUY26" s="37"/>
      <c r="VUZ26" s="37"/>
      <c r="VVA26" s="37"/>
      <c r="VVB26" s="37"/>
      <c r="VVC26" s="37"/>
      <c r="VVD26" s="37"/>
      <c r="VVE26" s="37"/>
      <c r="VVF26" s="37"/>
      <c r="VVG26" s="37"/>
      <c r="VVH26" s="37"/>
      <c r="VVI26" s="37"/>
      <c r="VVJ26" s="37"/>
      <c r="VVK26" s="37"/>
      <c r="VVL26" s="37"/>
      <c r="VVM26" s="37"/>
      <c r="VVN26" s="37"/>
      <c r="VVO26" s="37"/>
      <c r="VVP26" s="37"/>
      <c r="VVQ26" s="37"/>
      <c r="VVR26" s="37"/>
      <c r="VVS26" s="37"/>
      <c r="VVT26" s="37"/>
      <c r="VVU26" s="37"/>
      <c r="VVV26" s="37"/>
      <c r="VVW26" s="37"/>
      <c r="VVX26" s="37"/>
      <c r="VVY26" s="37"/>
      <c r="VVZ26" s="37"/>
      <c r="VWA26" s="37"/>
      <c r="VWB26" s="37"/>
      <c r="VWC26" s="37"/>
      <c r="VWD26" s="37"/>
      <c r="VWE26" s="37"/>
      <c r="VWF26" s="37"/>
      <c r="VWG26" s="37"/>
      <c r="VWH26" s="37"/>
      <c r="VWI26" s="37"/>
      <c r="VWJ26" s="37"/>
      <c r="VWK26" s="37"/>
      <c r="VWL26" s="37"/>
      <c r="VWM26" s="37"/>
      <c r="VWN26" s="37"/>
      <c r="VWO26" s="37"/>
      <c r="VWP26" s="37"/>
      <c r="VWQ26" s="37"/>
      <c r="VWR26" s="37"/>
      <c r="VWS26" s="37"/>
      <c r="VWT26" s="37"/>
      <c r="VWU26" s="37"/>
      <c r="VWV26" s="37"/>
      <c r="VWW26" s="37"/>
      <c r="VWX26" s="37"/>
      <c r="VWY26" s="37"/>
      <c r="VWZ26" s="37"/>
      <c r="VXA26" s="37"/>
      <c r="VXB26" s="37"/>
      <c r="VXC26" s="37"/>
      <c r="VXD26" s="37"/>
      <c r="VXE26" s="37"/>
      <c r="VXF26" s="37"/>
      <c r="VXG26" s="37"/>
      <c r="VXH26" s="37"/>
      <c r="VXI26" s="37"/>
      <c r="VXJ26" s="37"/>
      <c r="VXK26" s="37"/>
      <c r="VXL26" s="37"/>
      <c r="VXM26" s="37"/>
      <c r="VXN26" s="37"/>
      <c r="VXO26" s="37"/>
      <c r="VXP26" s="37"/>
      <c r="VXQ26" s="37"/>
      <c r="VXR26" s="37"/>
      <c r="VXS26" s="37"/>
      <c r="VXT26" s="37"/>
      <c r="VXU26" s="37"/>
      <c r="VXV26" s="37"/>
      <c r="VXW26" s="37"/>
      <c r="VXX26" s="37"/>
      <c r="VXY26" s="37"/>
      <c r="VXZ26" s="37"/>
      <c r="VYA26" s="37"/>
      <c r="VYB26" s="37"/>
      <c r="VYC26" s="37"/>
      <c r="VYD26" s="37"/>
      <c r="VYE26" s="37"/>
      <c r="VYF26" s="37"/>
      <c r="VYG26" s="37"/>
      <c r="VYH26" s="37"/>
      <c r="VYI26" s="37"/>
      <c r="VYJ26" s="37"/>
      <c r="VYK26" s="37"/>
      <c r="VYL26" s="37"/>
      <c r="VYM26" s="37"/>
      <c r="VYN26" s="37"/>
      <c r="VYO26" s="37"/>
      <c r="VYP26" s="37"/>
      <c r="VYQ26" s="37"/>
      <c r="VYR26" s="37"/>
      <c r="VYS26" s="37"/>
      <c r="VYT26" s="37"/>
      <c r="VYU26" s="37"/>
      <c r="VYV26" s="37"/>
      <c r="VYW26" s="37"/>
      <c r="VYX26" s="37"/>
      <c r="VYY26" s="37"/>
      <c r="VYZ26" s="37"/>
      <c r="VZA26" s="37"/>
      <c r="VZB26" s="37"/>
      <c r="VZC26" s="37"/>
      <c r="VZD26" s="37"/>
      <c r="VZE26" s="37"/>
      <c r="VZF26" s="37"/>
      <c r="VZG26" s="37"/>
      <c r="VZH26" s="37"/>
      <c r="VZI26" s="37"/>
      <c r="VZJ26" s="37"/>
      <c r="VZK26" s="37"/>
      <c r="VZL26" s="37"/>
      <c r="VZM26" s="37"/>
      <c r="VZN26" s="37"/>
      <c r="VZO26" s="37"/>
      <c r="VZP26" s="37"/>
      <c r="VZQ26" s="37"/>
      <c r="VZR26" s="37"/>
      <c r="VZS26" s="37"/>
      <c r="VZT26" s="37"/>
      <c r="VZU26" s="37"/>
      <c r="VZV26" s="37"/>
      <c r="VZW26" s="37"/>
      <c r="VZX26" s="37"/>
      <c r="VZY26" s="37"/>
      <c r="VZZ26" s="37"/>
      <c r="WAA26" s="37"/>
      <c r="WAB26" s="37"/>
      <c r="WAC26" s="37"/>
      <c r="WAD26" s="37"/>
      <c r="WAE26" s="37"/>
      <c r="WAF26" s="37"/>
      <c r="WAG26" s="37"/>
      <c r="WAH26" s="37"/>
      <c r="WAI26" s="37"/>
      <c r="WAJ26" s="37"/>
      <c r="WAK26" s="37"/>
      <c r="WAL26" s="37"/>
      <c r="WAM26" s="37"/>
      <c r="WAN26" s="37"/>
      <c r="WAO26" s="37"/>
      <c r="WAP26" s="37"/>
      <c r="WAQ26" s="37"/>
      <c r="WAR26" s="37"/>
      <c r="WAS26" s="37"/>
      <c r="WAT26" s="37"/>
      <c r="WAU26" s="37"/>
      <c r="WAV26" s="37"/>
      <c r="WAW26" s="37"/>
      <c r="WAX26" s="37"/>
      <c r="WAY26" s="37"/>
      <c r="WAZ26" s="37"/>
      <c r="WBA26" s="37"/>
      <c r="WBB26" s="37"/>
      <c r="WBC26" s="37"/>
      <c r="WBD26" s="37"/>
      <c r="WBE26" s="37"/>
      <c r="WBF26" s="37"/>
      <c r="WBG26" s="37"/>
      <c r="WBH26" s="37"/>
      <c r="WBI26" s="37"/>
      <c r="WBJ26" s="37"/>
      <c r="WBK26" s="37"/>
      <c r="WBL26" s="37"/>
      <c r="WBM26" s="37"/>
      <c r="WBN26" s="37"/>
      <c r="WBO26" s="37"/>
      <c r="WBP26" s="37"/>
      <c r="WBQ26" s="37"/>
      <c r="WBR26" s="37"/>
      <c r="WBS26" s="37"/>
      <c r="WBT26" s="37"/>
      <c r="WBU26" s="37"/>
      <c r="WBV26" s="37"/>
      <c r="WBW26" s="37"/>
      <c r="WBX26" s="37"/>
      <c r="WBY26" s="37"/>
      <c r="WBZ26" s="37"/>
      <c r="WCA26" s="37"/>
      <c r="WCB26" s="37"/>
      <c r="WCC26" s="37"/>
      <c r="WCD26" s="37"/>
      <c r="WCE26" s="37"/>
      <c r="WCF26" s="37"/>
      <c r="WCG26" s="37"/>
      <c r="WCH26" s="37"/>
      <c r="WCI26" s="37"/>
      <c r="WCJ26" s="37"/>
      <c r="WCK26" s="37"/>
      <c r="WCL26" s="37"/>
      <c r="WCM26" s="37"/>
      <c r="WCN26" s="37"/>
      <c r="WCO26" s="37"/>
      <c r="WCP26" s="37"/>
      <c r="WCQ26" s="37"/>
      <c r="WCR26" s="37"/>
      <c r="WCS26" s="37"/>
      <c r="WCT26" s="37"/>
      <c r="WCU26" s="37"/>
      <c r="WCV26" s="37"/>
      <c r="WCW26" s="37"/>
      <c r="WCX26" s="37"/>
      <c r="WCY26" s="37"/>
      <c r="WCZ26" s="37"/>
      <c r="WDA26" s="37"/>
      <c r="WDB26" s="37"/>
      <c r="WDC26" s="37"/>
      <c r="WDD26" s="37"/>
      <c r="WDE26" s="37"/>
      <c r="WDF26" s="37"/>
      <c r="WDG26" s="37"/>
      <c r="WDH26" s="37"/>
      <c r="WDI26" s="37"/>
      <c r="WDJ26" s="37"/>
      <c r="WDK26" s="37"/>
      <c r="WDL26" s="37"/>
      <c r="WDM26" s="37"/>
      <c r="WDN26" s="37"/>
      <c r="WDO26" s="37"/>
      <c r="WDP26" s="37"/>
      <c r="WDQ26" s="37"/>
      <c r="WDR26" s="37"/>
      <c r="WDS26" s="37"/>
      <c r="WDT26" s="37"/>
      <c r="WDU26" s="37"/>
      <c r="WDV26" s="37"/>
      <c r="WDW26" s="37"/>
      <c r="WDX26" s="37"/>
      <c r="WDY26" s="37"/>
      <c r="WDZ26" s="37"/>
      <c r="WEA26" s="37"/>
      <c r="WEB26" s="37"/>
      <c r="WEC26" s="37"/>
      <c r="WED26" s="37"/>
      <c r="WEE26" s="37"/>
      <c r="WEF26" s="37"/>
      <c r="WEG26" s="37"/>
      <c r="WEH26" s="37"/>
      <c r="WEI26" s="37"/>
      <c r="WEJ26" s="37"/>
      <c r="WEK26" s="37"/>
      <c r="WEL26" s="37"/>
      <c r="WEM26" s="37"/>
      <c r="WEN26" s="37"/>
      <c r="WEO26" s="37"/>
      <c r="WEP26" s="37"/>
      <c r="WEQ26" s="37"/>
      <c r="WER26" s="37"/>
      <c r="WES26" s="37"/>
      <c r="WET26" s="37"/>
      <c r="WEU26" s="37"/>
      <c r="WEV26" s="37"/>
      <c r="WEW26" s="37"/>
      <c r="WEX26" s="37"/>
      <c r="WEY26" s="37"/>
      <c r="WEZ26" s="37"/>
      <c r="WFA26" s="37"/>
      <c r="WFB26" s="37"/>
      <c r="WFC26" s="37"/>
      <c r="WFD26" s="37"/>
      <c r="WFE26" s="37"/>
      <c r="WFF26" s="37"/>
      <c r="WFG26" s="37"/>
      <c r="WFH26" s="37"/>
      <c r="WFI26" s="37"/>
      <c r="WFJ26" s="37"/>
      <c r="WFK26" s="37"/>
      <c r="WFL26" s="37"/>
      <c r="WFM26" s="37"/>
      <c r="WFN26" s="37"/>
      <c r="WFO26" s="37"/>
      <c r="WFP26" s="37"/>
      <c r="WFQ26" s="37"/>
      <c r="WFR26" s="37"/>
      <c r="WFS26" s="37"/>
      <c r="WFT26" s="37"/>
      <c r="WFU26" s="37"/>
      <c r="WFV26" s="37"/>
      <c r="WFW26" s="37"/>
      <c r="WFX26" s="37"/>
      <c r="WFY26" s="37"/>
      <c r="WFZ26" s="37"/>
      <c r="WGA26" s="37"/>
      <c r="WGB26" s="37"/>
      <c r="WGC26" s="37"/>
      <c r="WGD26" s="37"/>
      <c r="WGE26" s="37"/>
      <c r="WGF26" s="37"/>
      <c r="WGG26" s="37"/>
      <c r="WGH26" s="37"/>
      <c r="WGI26" s="37"/>
      <c r="WGJ26" s="37"/>
      <c r="WGK26" s="37"/>
      <c r="WGL26" s="37"/>
      <c r="WGM26" s="37"/>
      <c r="WGN26" s="37"/>
      <c r="WGO26" s="37"/>
      <c r="WGP26" s="37"/>
      <c r="WGQ26" s="37"/>
      <c r="WGR26" s="37"/>
      <c r="WGS26" s="37"/>
      <c r="WGT26" s="37"/>
      <c r="WGU26" s="37"/>
      <c r="WGV26" s="37"/>
      <c r="WGW26" s="37"/>
      <c r="WGX26" s="37"/>
      <c r="WGY26" s="37"/>
      <c r="WGZ26" s="37"/>
      <c r="WHA26" s="37"/>
      <c r="WHB26" s="37"/>
      <c r="WHC26" s="37"/>
      <c r="WHD26" s="37"/>
      <c r="WHE26" s="37"/>
      <c r="WHF26" s="37"/>
      <c r="WHG26" s="37"/>
      <c r="WHH26" s="37"/>
      <c r="WHI26" s="37"/>
      <c r="WHJ26" s="37"/>
      <c r="WHK26" s="37"/>
      <c r="WHL26" s="37"/>
      <c r="WHM26" s="37"/>
      <c r="WHN26" s="37"/>
      <c r="WHO26" s="37"/>
      <c r="WHP26" s="37"/>
      <c r="WHQ26" s="37"/>
      <c r="WHR26" s="37"/>
      <c r="WHS26" s="37"/>
      <c r="WHT26" s="37"/>
      <c r="WHU26" s="37"/>
      <c r="WHV26" s="37"/>
      <c r="WHW26" s="37"/>
      <c r="WHX26" s="37"/>
      <c r="WHY26" s="37"/>
      <c r="WHZ26" s="37"/>
      <c r="WIA26" s="37"/>
      <c r="WIB26" s="37"/>
      <c r="WIC26" s="37"/>
      <c r="WID26" s="37"/>
      <c r="WIE26" s="37"/>
      <c r="WIF26" s="37"/>
      <c r="WIG26" s="37"/>
      <c r="WIH26" s="37"/>
      <c r="WII26" s="37"/>
      <c r="WIJ26" s="37"/>
      <c r="WIK26" s="37"/>
      <c r="WIL26" s="37"/>
      <c r="WIM26" s="37"/>
      <c r="WIN26" s="37"/>
      <c r="WIO26" s="37"/>
      <c r="WIP26" s="37"/>
      <c r="WIQ26" s="37"/>
      <c r="WIR26" s="37"/>
      <c r="WIS26" s="37"/>
      <c r="WIT26" s="37"/>
      <c r="WIU26" s="37"/>
      <c r="WIV26" s="37"/>
      <c r="WIW26" s="37"/>
      <c r="WIX26" s="37"/>
      <c r="WIY26" s="37"/>
      <c r="WIZ26" s="37"/>
      <c r="WJA26" s="37"/>
      <c r="WJB26" s="37"/>
      <c r="WJC26" s="37"/>
      <c r="WJD26" s="37"/>
      <c r="WJE26" s="37"/>
      <c r="WJF26" s="37"/>
      <c r="WJG26" s="37"/>
      <c r="WJH26" s="37"/>
      <c r="WJI26" s="37"/>
      <c r="WJJ26" s="37"/>
      <c r="WJK26" s="37"/>
      <c r="WJL26" s="37"/>
      <c r="WJM26" s="37"/>
      <c r="WJN26" s="37"/>
      <c r="WJO26" s="37"/>
      <c r="WJP26" s="37"/>
      <c r="WJQ26" s="37"/>
      <c r="WJR26" s="37"/>
      <c r="WJS26" s="37"/>
      <c r="WJT26" s="37"/>
      <c r="WJU26" s="37"/>
      <c r="WJV26" s="37"/>
      <c r="WJW26" s="37"/>
      <c r="WJX26" s="37"/>
      <c r="WJY26" s="37"/>
      <c r="WJZ26" s="37"/>
      <c r="WKA26" s="37"/>
      <c r="WKB26" s="37"/>
      <c r="WKC26" s="37"/>
      <c r="WKD26" s="37"/>
      <c r="WKE26" s="37"/>
      <c r="WKF26" s="37"/>
      <c r="WKG26" s="37"/>
      <c r="WKH26" s="37"/>
      <c r="WKI26" s="37"/>
      <c r="WKJ26" s="37"/>
      <c r="WKK26" s="37"/>
      <c r="WKL26" s="37"/>
      <c r="WKM26" s="37"/>
      <c r="WKN26" s="37"/>
      <c r="WKO26" s="37"/>
      <c r="WKP26" s="37"/>
      <c r="WKQ26" s="37"/>
      <c r="WKR26" s="37"/>
      <c r="WKS26" s="37"/>
      <c r="WKT26" s="37"/>
      <c r="WKU26" s="37"/>
      <c r="WKV26" s="37"/>
      <c r="WKW26" s="37"/>
      <c r="WKX26" s="37"/>
      <c r="WKY26" s="37"/>
      <c r="WKZ26" s="37"/>
      <c r="WLA26" s="37"/>
      <c r="WLB26" s="37"/>
      <c r="WLC26" s="37"/>
      <c r="WLD26" s="37"/>
      <c r="WLE26" s="37"/>
      <c r="WLF26" s="37"/>
      <c r="WLG26" s="37"/>
      <c r="WLH26" s="37"/>
      <c r="WLI26" s="37"/>
      <c r="WLJ26" s="37"/>
      <c r="WLK26" s="37"/>
      <c r="WLL26" s="37"/>
      <c r="WLM26" s="37"/>
      <c r="WLN26" s="37"/>
      <c r="WLO26" s="37"/>
      <c r="WLP26" s="37"/>
      <c r="WLQ26" s="37"/>
      <c r="WLR26" s="37"/>
      <c r="WLS26" s="37"/>
      <c r="WLT26" s="37"/>
      <c r="WLU26" s="37"/>
      <c r="WLV26" s="37"/>
      <c r="WLW26" s="37"/>
      <c r="WLX26" s="37"/>
      <c r="WLY26" s="37"/>
      <c r="WLZ26" s="37"/>
      <c r="WMA26" s="37"/>
      <c r="WMB26" s="37"/>
      <c r="WMC26" s="37"/>
      <c r="WMD26" s="37"/>
      <c r="WME26" s="37"/>
      <c r="WMF26" s="37"/>
      <c r="WMG26" s="37"/>
      <c r="WMH26" s="37"/>
      <c r="WMI26" s="37"/>
      <c r="WMJ26" s="37"/>
      <c r="WMK26" s="37"/>
      <c r="WML26" s="37"/>
      <c r="WMM26" s="37"/>
      <c r="WMN26" s="37"/>
      <c r="WMO26" s="37"/>
      <c r="WMP26" s="37"/>
      <c r="WMQ26" s="37"/>
      <c r="WMR26" s="37"/>
      <c r="WMS26" s="37"/>
      <c r="WMT26" s="37"/>
      <c r="WMU26" s="37"/>
      <c r="WMV26" s="37"/>
      <c r="WMW26" s="37"/>
      <c r="WMX26" s="37"/>
      <c r="WMY26" s="37"/>
      <c r="WMZ26" s="37"/>
      <c r="WNA26" s="37"/>
      <c r="WNB26" s="37"/>
      <c r="WNC26" s="37"/>
      <c r="WND26" s="37"/>
      <c r="WNE26" s="37"/>
      <c r="WNF26" s="37"/>
      <c r="WNG26" s="37"/>
      <c r="WNH26" s="37"/>
      <c r="WNI26" s="37"/>
      <c r="WNJ26" s="37"/>
      <c r="WNK26" s="37"/>
      <c r="WNL26" s="37"/>
      <c r="WNM26" s="37"/>
      <c r="WNN26" s="37"/>
      <c r="WNO26" s="37"/>
      <c r="WNP26" s="37"/>
      <c r="WNQ26" s="37"/>
      <c r="WNR26" s="37"/>
      <c r="WNS26" s="37"/>
      <c r="WNT26" s="37"/>
      <c r="WNU26" s="37"/>
      <c r="WNV26" s="37"/>
      <c r="WNW26" s="37"/>
      <c r="WNX26" s="37"/>
      <c r="WNY26" s="37"/>
      <c r="WNZ26" s="37"/>
      <c r="WOA26" s="37"/>
      <c r="WOB26" s="37"/>
      <c r="WOC26" s="37"/>
      <c r="WOD26" s="37"/>
      <c r="WOE26" s="37"/>
      <c r="WOF26" s="37"/>
      <c r="WOG26" s="37"/>
      <c r="WOH26" s="37"/>
      <c r="WOI26" s="37"/>
      <c r="WOJ26" s="37"/>
      <c r="WOK26" s="37"/>
      <c r="WOL26" s="37"/>
      <c r="WOM26" s="37"/>
      <c r="WON26" s="37"/>
      <c r="WOO26" s="37"/>
      <c r="WOP26" s="37"/>
      <c r="WOQ26" s="37"/>
      <c r="WOR26" s="37"/>
      <c r="WOS26" s="37"/>
      <c r="WOT26" s="37"/>
      <c r="WOU26" s="37"/>
      <c r="WOV26" s="37"/>
      <c r="WOW26" s="37"/>
      <c r="WOX26" s="37"/>
      <c r="WOY26" s="37"/>
      <c r="WOZ26" s="37"/>
      <c r="WPA26" s="37"/>
      <c r="WPB26" s="37"/>
      <c r="WPC26" s="37"/>
      <c r="WPD26" s="37"/>
      <c r="WPE26" s="37"/>
      <c r="WPF26" s="37"/>
      <c r="WPG26" s="37"/>
      <c r="WPH26" s="37"/>
      <c r="WPI26" s="37"/>
      <c r="WPJ26" s="37"/>
      <c r="WPK26" s="37"/>
      <c r="WPL26" s="37"/>
      <c r="WPM26" s="37"/>
      <c r="WPN26" s="37"/>
      <c r="WPO26" s="37"/>
      <c r="WPP26" s="37"/>
      <c r="WPQ26" s="37"/>
      <c r="WPR26" s="37"/>
      <c r="WPS26" s="37"/>
      <c r="WPT26" s="37"/>
      <c r="WPU26" s="37"/>
      <c r="WPV26" s="37"/>
      <c r="WPW26" s="37"/>
      <c r="WPX26" s="37"/>
      <c r="WPY26" s="37"/>
      <c r="WPZ26" s="37"/>
      <c r="WQA26" s="37"/>
      <c r="WQB26" s="37"/>
      <c r="WQC26" s="37"/>
      <c r="WQD26" s="37"/>
      <c r="WQE26" s="37"/>
      <c r="WQF26" s="37"/>
      <c r="WQG26" s="37"/>
      <c r="WQH26" s="37"/>
      <c r="WQI26" s="37"/>
      <c r="WQJ26" s="37"/>
      <c r="WQK26" s="37"/>
      <c r="WQL26" s="37"/>
      <c r="WQM26" s="37"/>
      <c r="WQN26" s="37"/>
      <c r="WQO26" s="37"/>
      <c r="WQP26" s="37"/>
      <c r="WQQ26" s="37"/>
      <c r="WQR26" s="37"/>
      <c r="WQS26" s="37"/>
      <c r="WQT26" s="37"/>
      <c r="WQU26" s="37"/>
      <c r="WQV26" s="37"/>
      <c r="WQW26" s="37"/>
      <c r="WQX26" s="37"/>
      <c r="WQY26" s="37"/>
      <c r="WQZ26" s="37"/>
      <c r="WRA26" s="37"/>
      <c r="WRB26" s="37"/>
      <c r="WRC26" s="37"/>
      <c r="WRD26" s="37"/>
      <c r="WRE26" s="37"/>
      <c r="WRF26" s="37"/>
      <c r="WRG26" s="37"/>
      <c r="WRH26" s="37"/>
      <c r="WRI26" s="37"/>
      <c r="WRJ26" s="37"/>
      <c r="WRK26" s="37"/>
      <c r="WRL26" s="37"/>
      <c r="WRM26" s="37"/>
      <c r="WRN26" s="37"/>
      <c r="WRO26" s="37"/>
      <c r="WRP26" s="37"/>
      <c r="WRQ26" s="37"/>
      <c r="WRR26" s="37"/>
      <c r="WRS26" s="37"/>
      <c r="WRT26" s="37"/>
      <c r="WRU26" s="37"/>
      <c r="WRV26" s="37"/>
      <c r="WRW26" s="37"/>
      <c r="WRX26" s="37"/>
      <c r="WRY26" s="37"/>
      <c r="WRZ26" s="37"/>
      <c r="WSA26" s="37"/>
      <c r="WSB26" s="37"/>
      <c r="WSC26" s="37"/>
      <c r="WSD26" s="37"/>
      <c r="WSE26" s="37"/>
      <c r="WSF26" s="37"/>
      <c r="WSG26" s="37"/>
      <c r="WSH26" s="37"/>
      <c r="WSI26" s="37"/>
      <c r="WSJ26" s="37"/>
      <c r="WSK26" s="37"/>
      <c r="WSL26" s="37"/>
      <c r="WSM26" s="37"/>
      <c r="WSN26" s="37"/>
      <c r="WSO26" s="37"/>
      <c r="WSP26" s="37"/>
      <c r="WSQ26" s="37"/>
      <c r="WSR26" s="37"/>
      <c r="WSS26" s="37"/>
      <c r="WST26" s="37"/>
      <c r="WSU26" s="37"/>
      <c r="WSV26" s="37"/>
      <c r="WSW26" s="37"/>
      <c r="WSX26" s="37"/>
      <c r="WSY26" s="37"/>
      <c r="WSZ26" s="37"/>
      <c r="WTA26" s="37"/>
      <c r="WTB26" s="37"/>
      <c r="WTC26" s="37"/>
      <c r="WTD26" s="37"/>
      <c r="WTE26" s="37"/>
      <c r="WTF26" s="37"/>
      <c r="WTG26" s="37"/>
      <c r="WTH26" s="37"/>
      <c r="WTI26" s="37"/>
      <c r="WTJ26" s="37"/>
      <c r="WTK26" s="37"/>
      <c r="WTL26" s="37"/>
      <c r="WTM26" s="37"/>
      <c r="WTN26" s="37"/>
      <c r="WTO26" s="37"/>
      <c r="WTP26" s="37"/>
      <c r="WTQ26" s="37"/>
      <c r="WTR26" s="37"/>
      <c r="WTS26" s="37"/>
      <c r="WTT26" s="37"/>
      <c r="WTU26" s="37"/>
      <c r="WTV26" s="37"/>
      <c r="WTW26" s="37"/>
      <c r="WTX26" s="37"/>
      <c r="WTY26" s="37"/>
      <c r="WTZ26" s="37"/>
      <c r="WUA26" s="37"/>
      <c r="WUB26" s="37"/>
      <c r="WUC26" s="37"/>
      <c r="WUD26" s="37"/>
      <c r="WUE26" s="37"/>
      <c r="WUF26" s="37"/>
      <c r="WUG26" s="37"/>
      <c r="WUH26" s="37"/>
      <c r="WUI26" s="37"/>
      <c r="WUJ26" s="37"/>
      <c r="WUK26" s="37"/>
      <c r="WUL26" s="37"/>
      <c r="WUM26" s="37"/>
      <c r="WUN26" s="37"/>
      <c r="WUO26" s="37"/>
      <c r="WUP26" s="37"/>
      <c r="WUQ26" s="37"/>
      <c r="WUR26" s="37"/>
      <c r="WUS26" s="37"/>
      <c r="WUT26" s="37"/>
      <c r="WUU26" s="37"/>
      <c r="WUV26" s="37"/>
      <c r="WUW26" s="37"/>
      <c r="WUX26" s="37"/>
      <c r="WUY26" s="37"/>
      <c r="WUZ26" s="37"/>
      <c r="WVA26" s="37"/>
      <c r="WVB26" s="37"/>
      <c r="WVC26" s="37"/>
      <c r="WVD26" s="37"/>
      <c r="WVE26" s="37"/>
      <c r="WVF26" s="37"/>
      <c r="WVG26" s="37"/>
      <c r="WVH26" s="37"/>
      <c r="WVI26" s="37"/>
      <c r="WVJ26" s="37"/>
      <c r="WVK26" s="37"/>
      <c r="WVL26" s="37"/>
      <c r="WVM26" s="37"/>
      <c r="WVN26" s="37"/>
      <c r="WVO26" s="37"/>
      <c r="WVP26" s="37"/>
      <c r="WVQ26" s="37"/>
      <c r="WVR26" s="37"/>
      <c r="WVS26" s="37"/>
      <c r="WVT26" s="37"/>
      <c r="WVU26" s="37"/>
    </row>
  </sheetData>
  <mergeCells count="15">
    <mergeCell ref="A1:A4"/>
    <mergeCell ref="L1:L2"/>
    <mergeCell ref="A5:L5"/>
    <mergeCell ref="A6:A7"/>
    <mergeCell ref="B6:B7"/>
    <mergeCell ref="C6:C7"/>
    <mergeCell ref="D6:D7"/>
    <mergeCell ref="E6:E7"/>
    <mergeCell ref="F6:L6"/>
    <mergeCell ref="B1:K4"/>
    <mergeCell ref="A20:D20"/>
    <mergeCell ref="A21:D21"/>
    <mergeCell ref="A22:D22"/>
    <mergeCell ref="B25:E25"/>
    <mergeCell ref="B26:E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2"/>
  <sheetViews>
    <sheetView zoomScaleNormal="100" workbookViewId="0">
      <pane xSplit="1" ySplit="7" topLeftCell="B8" activePane="bottomRight" state="frozen"/>
      <selection activeCell="D26" sqref="D26"/>
      <selection pane="topRight" activeCell="D26" sqref="D26"/>
      <selection pane="bottomLeft" activeCell="D26" sqref="D26"/>
      <selection pane="bottomRight" activeCell="B1" sqref="B1:K4"/>
    </sheetView>
  </sheetViews>
  <sheetFormatPr baseColWidth="10" defaultRowHeight="15"/>
  <cols>
    <col min="1" max="1" width="49.140625" style="158" customWidth="1"/>
    <col min="2" max="2" width="18.7109375" style="153" customWidth="1"/>
    <col min="3" max="3" width="14" style="153" customWidth="1"/>
    <col min="4" max="4" width="15.7109375" style="57" customWidth="1"/>
    <col min="5" max="5" width="19" style="57" customWidth="1"/>
    <col min="6" max="6" width="16.140625" style="57" customWidth="1"/>
    <col min="7" max="7" width="15.140625" style="153" bestFit="1" customWidth="1"/>
    <col min="8" max="8" width="16.140625" style="153" customWidth="1"/>
    <col min="9" max="9" width="15.42578125" style="153" bestFit="1" customWidth="1"/>
    <col min="10" max="10" width="11.5703125" style="153" bestFit="1" customWidth="1"/>
    <col min="11" max="11" width="11.5703125" style="153" customWidth="1"/>
    <col min="12" max="12" width="15.85546875" style="153" customWidth="1"/>
    <col min="13" max="254" width="11.42578125" style="153"/>
    <col min="255" max="255" width="49.140625" style="153" customWidth="1"/>
    <col min="256" max="256" width="18.7109375" style="153" customWidth="1"/>
    <col min="257" max="257" width="14" style="153" customWidth="1"/>
    <col min="258" max="258" width="15.7109375" style="153" customWidth="1"/>
    <col min="259" max="259" width="19" style="153" customWidth="1"/>
    <col min="260" max="260" width="16.140625" style="153" customWidth="1"/>
    <col min="261" max="261" width="15.140625" style="153" bestFit="1" customWidth="1"/>
    <col min="262" max="262" width="16.140625" style="153" customWidth="1"/>
    <col min="263" max="263" width="15.140625" style="153" bestFit="1" customWidth="1"/>
    <col min="264" max="264" width="11.5703125" style="153" bestFit="1" customWidth="1"/>
    <col min="265" max="265" width="11.5703125" style="153" customWidth="1"/>
    <col min="266" max="267" width="15.85546875" style="153" customWidth="1"/>
    <col min="268" max="268" width="21.140625" style="153" customWidth="1"/>
    <col min="269" max="510" width="11.42578125" style="153"/>
    <col min="511" max="511" width="49.140625" style="153" customWidth="1"/>
    <col min="512" max="512" width="18.7109375" style="153" customWidth="1"/>
    <col min="513" max="513" width="14" style="153" customWidth="1"/>
    <col min="514" max="514" width="15.7109375" style="153" customWidth="1"/>
    <col min="515" max="515" width="19" style="153" customWidth="1"/>
    <col min="516" max="516" width="16.140625" style="153" customWidth="1"/>
    <col min="517" max="517" width="15.140625" style="153" bestFit="1" customWidth="1"/>
    <col min="518" max="518" width="16.140625" style="153" customWidth="1"/>
    <col min="519" max="519" width="15.140625" style="153" bestFit="1" customWidth="1"/>
    <col min="520" max="520" width="11.5703125" style="153" bestFit="1" customWidth="1"/>
    <col min="521" max="521" width="11.5703125" style="153" customWidth="1"/>
    <col min="522" max="523" width="15.85546875" style="153" customWidth="1"/>
    <col min="524" max="524" width="21.140625" style="153" customWidth="1"/>
    <col min="525" max="766" width="11.42578125" style="153"/>
    <col min="767" max="767" width="49.140625" style="153" customWidth="1"/>
    <col min="768" max="768" width="18.7109375" style="153" customWidth="1"/>
    <col min="769" max="769" width="14" style="153" customWidth="1"/>
    <col min="770" max="770" width="15.7109375" style="153" customWidth="1"/>
    <col min="771" max="771" width="19" style="153" customWidth="1"/>
    <col min="772" max="772" width="16.140625" style="153" customWidth="1"/>
    <col min="773" max="773" width="15.140625" style="153" bestFit="1" customWidth="1"/>
    <col min="774" max="774" width="16.140625" style="153" customWidth="1"/>
    <col min="775" max="775" width="15.140625" style="153" bestFit="1" customWidth="1"/>
    <col min="776" max="776" width="11.5703125" style="153" bestFit="1" customWidth="1"/>
    <col min="777" max="777" width="11.5703125" style="153" customWidth="1"/>
    <col min="778" max="779" width="15.85546875" style="153" customWidth="1"/>
    <col min="780" max="780" width="21.140625" style="153" customWidth="1"/>
    <col min="781" max="1022" width="11.42578125" style="153"/>
    <col min="1023" max="1023" width="49.140625" style="153" customWidth="1"/>
    <col min="1024" max="1024" width="18.7109375" style="153" customWidth="1"/>
    <col min="1025" max="1025" width="14" style="153" customWidth="1"/>
    <col min="1026" max="1026" width="15.7109375" style="153" customWidth="1"/>
    <col min="1027" max="1027" width="19" style="153" customWidth="1"/>
    <col min="1028" max="1028" width="16.140625" style="153" customWidth="1"/>
    <col min="1029" max="1029" width="15.140625" style="153" bestFit="1" customWidth="1"/>
    <col min="1030" max="1030" width="16.140625" style="153" customWidth="1"/>
    <col min="1031" max="1031" width="15.140625" style="153" bestFit="1" customWidth="1"/>
    <col min="1032" max="1032" width="11.5703125" style="153" bestFit="1" customWidth="1"/>
    <col min="1033" max="1033" width="11.5703125" style="153" customWidth="1"/>
    <col min="1034" max="1035" width="15.85546875" style="153" customWidth="1"/>
    <col min="1036" max="1036" width="21.140625" style="153" customWidth="1"/>
    <col min="1037" max="1278" width="11.42578125" style="153"/>
    <col min="1279" max="1279" width="49.140625" style="153" customWidth="1"/>
    <col min="1280" max="1280" width="18.7109375" style="153" customWidth="1"/>
    <col min="1281" max="1281" width="14" style="153" customWidth="1"/>
    <col min="1282" max="1282" width="15.7109375" style="153" customWidth="1"/>
    <col min="1283" max="1283" width="19" style="153" customWidth="1"/>
    <col min="1284" max="1284" width="16.140625" style="153" customWidth="1"/>
    <col min="1285" max="1285" width="15.140625" style="153" bestFit="1" customWidth="1"/>
    <col min="1286" max="1286" width="16.140625" style="153" customWidth="1"/>
    <col min="1287" max="1287" width="15.140625" style="153" bestFit="1" customWidth="1"/>
    <col min="1288" max="1288" width="11.5703125" style="153" bestFit="1" customWidth="1"/>
    <col min="1289" max="1289" width="11.5703125" style="153" customWidth="1"/>
    <col min="1290" max="1291" width="15.85546875" style="153" customWidth="1"/>
    <col min="1292" max="1292" width="21.140625" style="153" customWidth="1"/>
    <col min="1293" max="1534" width="11.42578125" style="153"/>
    <col min="1535" max="1535" width="49.140625" style="153" customWidth="1"/>
    <col min="1536" max="1536" width="18.7109375" style="153" customWidth="1"/>
    <col min="1537" max="1537" width="14" style="153" customWidth="1"/>
    <col min="1538" max="1538" width="15.7109375" style="153" customWidth="1"/>
    <col min="1539" max="1539" width="19" style="153" customWidth="1"/>
    <col min="1540" max="1540" width="16.140625" style="153" customWidth="1"/>
    <col min="1541" max="1541" width="15.140625" style="153" bestFit="1" customWidth="1"/>
    <col min="1542" max="1542" width="16.140625" style="153" customWidth="1"/>
    <col min="1543" max="1543" width="15.140625" style="153" bestFit="1" customWidth="1"/>
    <col min="1544" max="1544" width="11.5703125" style="153" bestFit="1" customWidth="1"/>
    <col min="1545" max="1545" width="11.5703125" style="153" customWidth="1"/>
    <col min="1546" max="1547" width="15.85546875" style="153" customWidth="1"/>
    <col min="1548" max="1548" width="21.140625" style="153" customWidth="1"/>
    <col min="1549" max="1790" width="11.42578125" style="153"/>
    <col min="1791" max="1791" width="49.140625" style="153" customWidth="1"/>
    <col min="1792" max="1792" width="18.7109375" style="153" customWidth="1"/>
    <col min="1793" max="1793" width="14" style="153" customWidth="1"/>
    <col min="1794" max="1794" width="15.7109375" style="153" customWidth="1"/>
    <col min="1795" max="1795" width="19" style="153" customWidth="1"/>
    <col min="1796" max="1796" width="16.140625" style="153" customWidth="1"/>
    <col min="1797" max="1797" width="15.140625" style="153" bestFit="1" customWidth="1"/>
    <col min="1798" max="1798" width="16.140625" style="153" customWidth="1"/>
    <col min="1799" max="1799" width="15.140625" style="153" bestFit="1" customWidth="1"/>
    <col min="1800" max="1800" width="11.5703125" style="153" bestFit="1" customWidth="1"/>
    <col min="1801" max="1801" width="11.5703125" style="153" customWidth="1"/>
    <col min="1802" max="1803" width="15.85546875" style="153" customWidth="1"/>
    <col min="1804" max="1804" width="21.140625" style="153" customWidth="1"/>
    <col min="1805" max="2046" width="11.42578125" style="153"/>
    <col min="2047" max="2047" width="49.140625" style="153" customWidth="1"/>
    <col min="2048" max="2048" width="18.7109375" style="153" customWidth="1"/>
    <col min="2049" max="2049" width="14" style="153" customWidth="1"/>
    <col min="2050" max="2050" width="15.7109375" style="153" customWidth="1"/>
    <col min="2051" max="2051" width="19" style="153" customWidth="1"/>
    <col min="2052" max="2052" width="16.140625" style="153" customWidth="1"/>
    <col min="2053" max="2053" width="15.140625" style="153" bestFit="1" customWidth="1"/>
    <col min="2054" max="2054" width="16.140625" style="153" customWidth="1"/>
    <col min="2055" max="2055" width="15.140625" style="153" bestFit="1" customWidth="1"/>
    <col min="2056" max="2056" width="11.5703125" style="153" bestFit="1" customWidth="1"/>
    <col min="2057" max="2057" width="11.5703125" style="153" customWidth="1"/>
    <col min="2058" max="2059" width="15.85546875" style="153" customWidth="1"/>
    <col min="2060" max="2060" width="21.140625" style="153" customWidth="1"/>
    <col min="2061" max="2302" width="11.42578125" style="153"/>
    <col min="2303" max="2303" width="49.140625" style="153" customWidth="1"/>
    <col min="2304" max="2304" width="18.7109375" style="153" customWidth="1"/>
    <col min="2305" max="2305" width="14" style="153" customWidth="1"/>
    <col min="2306" max="2306" width="15.7109375" style="153" customWidth="1"/>
    <col min="2307" max="2307" width="19" style="153" customWidth="1"/>
    <col min="2308" max="2308" width="16.140625" style="153" customWidth="1"/>
    <col min="2309" max="2309" width="15.140625" style="153" bestFit="1" customWidth="1"/>
    <col min="2310" max="2310" width="16.140625" style="153" customWidth="1"/>
    <col min="2311" max="2311" width="15.140625" style="153" bestFit="1" customWidth="1"/>
    <col min="2312" max="2312" width="11.5703125" style="153" bestFit="1" customWidth="1"/>
    <col min="2313" max="2313" width="11.5703125" style="153" customWidth="1"/>
    <col min="2314" max="2315" width="15.85546875" style="153" customWidth="1"/>
    <col min="2316" max="2316" width="21.140625" style="153" customWidth="1"/>
    <col min="2317" max="2558" width="11.42578125" style="153"/>
    <col min="2559" max="2559" width="49.140625" style="153" customWidth="1"/>
    <col min="2560" max="2560" width="18.7109375" style="153" customWidth="1"/>
    <col min="2561" max="2561" width="14" style="153" customWidth="1"/>
    <col min="2562" max="2562" width="15.7109375" style="153" customWidth="1"/>
    <col min="2563" max="2563" width="19" style="153" customWidth="1"/>
    <col min="2564" max="2564" width="16.140625" style="153" customWidth="1"/>
    <col min="2565" max="2565" width="15.140625" style="153" bestFit="1" customWidth="1"/>
    <col min="2566" max="2566" width="16.140625" style="153" customWidth="1"/>
    <col min="2567" max="2567" width="15.140625" style="153" bestFit="1" customWidth="1"/>
    <col min="2568" max="2568" width="11.5703125" style="153" bestFit="1" customWidth="1"/>
    <col min="2569" max="2569" width="11.5703125" style="153" customWidth="1"/>
    <col min="2570" max="2571" width="15.85546875" style="153" customWidth="1"/>
    <col min="2572" max="2572" width="21.140625" style="153" customWidth="1"/>
    <col min="2573" max="2814" width="11.42578125" style="153"/>
    <col min="2815" max="2815" width="49.140625" style="153" customWidth="1"/>
    <col min="2816" max="2816" width="18.7109375" style="153" customWidth="1"/>
    <col min="2817" max="2817" width="14" style="153" customWidth="1"/>
    <col min="2818" max="2818" width="15.7109375" style="153" customWidth="1"/>
    <col min="2819" max="2819" width="19" style="153" customWidth="1"/>
    <col min="2820" max="2820" width="16.140625" style="153" customWidth="1"/>
    <col min="2821" max="2821" width="15.140625" style="153" bestFit="1" customWidth="1"/>
    <col min="2822" max="2822" width="16.140625" style="153" customWidth="1"/>
    <col min="2823" max="2823" width="15.140625" style="153" bestFit="1" customWidth="1"/>
    <col min="2824" max="2824" width="11.5703125" style="153" bestFit="1" customWidth="1"/>
    <col min="2825" max="2825" width="11.5703125" style="153" customWidth="1"/>
    <col min="2826" max="2827" width="15.85546875" style="153" customWidth="1"/>
    <col min="2828" max="2828" width="21.140625" style="153" customWidth="1"/>
    <col min="2829" max="3070" width="11.42578125" style="153"/>
    <col min="3071" max="3071" width="49.140625" style="153" customWidth="1"/>
    <col min="3072" max="3072" width="18.7109375" style="153" customWidth="1"/>
    <col min="3073" max="3073" width="14" style="153" customWidth="1"/>
    <col min="3074" max="3074" width="15.7109375" style="153" customWidth="1"/>
    <col min="3075" max="3075" width="19" style="153" customWidth="1"/>
    <col min="3076" max="3076" width="16.140625" style="153" customWidth="1"/>
    <col min="3077" max="3077" width="15.140625" style="153" bestFit="1" customWidth="1"/>
    <col min="3078" max="3078" width="16.140625" style="153" customWidth="1"/>
    <col min="3079" max="3079" width="15.140625" style="153" bestFit="1" customWidth="1"/>
    <col min="3080" max="3080" width="11.5703125" style="153" bestFit="1" customWidth="1"/>
    <col min="3081" max="3081" width="11.5703125" style="153" customWidth="1"/>
    <col min="3082" max="3083" width="15.85546875" style="153" customWidth="1"/>
    <col min="3084" max="3084" width="21.140625" style="153" customWidth="1"/>
    <col min="3085" max="3326" width="11.42578125" style="153"/>
    <col min="3327" max="3327" width="49.140625" style="153" customWidth="1"/>
    <col min="3328" max="3328" width="18.7109375" style="153" customWidth="1"/>
    <col min="3329" max="3329" width="14" style="153" customWidth="1"/>
    <col min="3330" max="3330" width="15.7109375" style="153" customWidth="1"/>
    <col min="3331" max="3331" width="19" style="153" customWidth="1"/>
    <col min="3332" max="3332" width="16.140625" style="153" customWidth="1"/>
    <col min="3333" max="3333" width="15.140625" style="153" bestFit="1" customWidth="1"/>
    <col min="3334" max="3334" width="16.140625" style="153" customWidth="1"/>
    <col min="3335" max="3335" width="15.140625" style="153" bestFit="1" customWidth="1"/>
    <col min="3336" max="3336" width="11.5703125" style="153" bestFit="1" customWidth="1"/>
    <col min="3337" max="3337" width="11.5703125" style="153" customWidth="1"/>
    <col min="3338" max="3339" width="15.85546875" style="153" customWidth="1"/>
    <col min="3340" max="3340" width="21.140625" style="153" customWidth="1"/>
    <col min="3341" max="3582" width="11.42578125" style="153"/>
    <col min="3583" max="3583" width="49.140625" style="153" customWidth="1"/>
    <col min="3584" max="3584" width="18.7109375" style="153" customWidth="1"/>
    <col min="3585" max="3585" width="14" style="153" customWidth="1"/>
    <col min="3586" max="3586" width="15.7109375" style="153" customWidth="1"/>
    <col min="3587" max="3587" width="19" style="153" customWidth="1"/>
    <col min="3588" max="3588" width="16.140625" style="153" customWidth="1"/>
    <col min="3589" max="3589" width="15.140625" style="153" bestFit="1" customWidth="1"/>
    <col min="3590" max="3590" width="16.140625" style="153" customWidth="1"/>
    <col min="3591" max="3591" width="15.140625" style="153" bestFit="1" customWidth="1"/>
    <col min="3592" max="3592" width="11.5703125" style="153" bestFit="1" customWidth="1"/>
    <col min="3593" max="3593" width="11.5703125" style="153" customWidth="1"/>
    <col min="3594" max="3595" width="15.85546875" style="153" customWidth="1"/>
    <col min="3596" max="3596" width="21.140625" style="153" customWidth="1"/>
    <col min="3597" max="3838" width="11.42578125" style="153"/>
    <col min="3839" max="3839" width="49.140625" style="153" customWidth="1"/>
    <col min="3840" max="3840" width="18.7109375" style="153" customWidth="1"/>
    <col min="3841" max="3841" width="14" style="153" customWidth="1"/>
    <col min="3842" max="3842" width="15.7109375" style="153" customWidth="1"/>
    <col min="3843" max="3843" width="19" style="153" customWidth="1"/>
    <col min="3844" max="3844" width="16.140625" style="153" customWidth="1"/>
    <col min="3845" max="3845" width="15.140625" style="153" bestFit="1" customWidth="1"/>
    <col min="3846" max="3846" width="16.140625" style="153" customWidth="1"/>
    <col min="3847" max="3847" width="15.140625" style="153" bestFit="1" customWidth="1"/>
    <col min="3848" max="3848" width="11.5703125" style="153" bestFit="1" customWidth="1"/>
    <col min="3849" max="3849" width="11.5703125" style="153" customWidth="1"/>
    <col min="3850" max="3851" width="15.85546875" style="153" customWidth="1"/>
    <col min="3852" max="3852" width="21.140625" style="153" customWidth="1"/>
    <col min="3853" max="4094" width="11.42578125" style="153"/>
    <col min="4095" max="4095" width="49.140625" style="153" customWidth="1"/>
    <col min="4096" max="4096" width="18.7109375" style="153" customWidth="1"/>
    <col min="4097" max="4097" width="14" style="153" customWidth="1"/>
    <col min="4098" max="4098" width="15.7109375" style="153" customWidth="1"/>
    <col min="4099" max="4099" width="19" style="153" customWidth="1"/>
    <col min="4100" max="4100" width="16.140625" style="153" customWidth="1"/>
    <col min="4101" max="4101" width="15.140625" style="153" bestFit="1" customWidth="1"/>
    <col min="4102" max="4102" width="16.140625" style="153" customWidth="1"/>
    <col min="4103" max="4103" width="15.140625" style="153" bestFit="1" customWidth="1"/>
    <col min="4104" max="4104" width="11.5703125" style="153" bestFit="1" customWidth="1"/>
    <col min="4105" max="4105" width="11.5703125" style="153" customWidth="1"/>
    <col min="4106" max="4107" width="15.85546875" style="153" customWidth="1"/>
    <col min="4108" max="4108" width="21.140625" style="153" customWidth="1"/>
    <col min="4109" max="4350" width="11.42578125" style="153"/>
    <col min="4351" max="4351" width="49.140625" style="153" customWidth="1"/>
    <col min="4352" max="4352" width="18.7109375" style="153" customWidth="1"/>
    <col min="4353" max="4353" width="14" style="153" customWidth="1"/>
    <col min="4354" max="4354" width="15.7109375" style="153" customWidth="1"/>
    <col min="4355" max="4355" width="19" style="153" customWidth="1"/>
    <col min="4356" max="4356" width="16.140625" style="153" customWidth="1"/>
    <col min="4357" max="4357" width="15.140625" style="153" bestFit="1" customWidth="1"/>
    <col min="4358" max="4358" width="16.140625" style="153" customWidth="1"/>
    <col min="4359" max="4359" width="15.140625" style="153" bestFit="1" customWidth="1"/>
    <col min="4360" max="4360" width="11.5703125" style="153" bestFit="1" customWidth="1"/>
    <col min="4361" max="4361" width="11.5703125" style="153" customWidth="1"/>
    <col min="4362" max="4363" width="15.85546875" style="153" customWidth="1"/>
    <col min="4364" max="4364" width="21.140625" style="153" customWidth="1"/>
    <col min="4365" max="4606" width="11.42578125" style="153"/>
    <col min="4607" max="4607" width="49.140625" style="153" customWidth="1"/>
    <col min="4608" max="4608" width="18.7109375" style="153" customWidth="1"/>
    <col min="4609" max="4609" width="14" style="153" customWidth="1"/>
    <col min="4610" max="4610" width="15.7109375" style="153" customWidth="1"/>
    <col min="4611" max="4611" width="19" style="153" customWidth="1"/>
    <col min="4612" max="4612" width="16.140625" style="153" customWidth="1"/>
    <col min="4613" max="4613" width="15.140625" style="153" bestFit="1" customWidth="1"/>
    <col min="4614" max="4614" width="16.140625" style="153" customWidth="1"/>
    <col min="4615" max="4615" width="15.140625" style="153" bestFit="1" customWidth="1"/>
    <col min="4616" max="4616" width="11.5703125" style="153" bestFit="1" customWidth="1"/>
    <col min="4617" max="4617" width="11.5703125" style="153" customWidth="1"/>
    <col min="4618" max="4619" width="15.85546875" style="153" customWidth="1"/>
    <col min="4620" max="4620" width="21.140625" style="153" customWidth="1"/>
    <col min="4621" max="4862" width="11.42578125" style="153"/>
    <col min="4863" max="4863" width="49.140625" style="153" customWidth="1"/>
    <col min="4864" max="4864" width="18.7109375" style="153" customWidth="1"/>
    <col min="4865" max="4865" width="14" style="153" customWidth="1"/>
    <col min="4866" max="4866" width="15.7109375" style="153" customWidth="1"/>
    <col min="4867" max="4867" width="19" style="153" customWidth="1"/>
    <col min="4868" max="4868" width="16.140625" style="153" customWidth="1"/>
    <col min="4869" max="4869" width="15.140625" style="153" bestFit="1" customWidth="1"/>
    <col min="4870" max="4870" width="16.140625" style="153" customWidth="1"/>
    <col min="4871" max="4871" width="15.140625" style="153" bestFit="1" customWidth="1"/>
    <col min="4872" max="4872" width="11.5703125" style="153" bestFit="1" customWidth="1"/>
    <col min="4873" max="4873" width="11.5703125" style="153" customWidth="1"/>
    <col min="4874" max="4875" width="15.85546875" style="153" customWidth="1"/>
    <col min="4876" max="4876" width="21.140625" style="153" customWidth="1"/>
    <col min="4877" max="5118" width="11.42578125" style="153"/>
    <col min="5119" max="5119" width="49.140625" style="153" customWidth="1"/>
    <col min="5120" max="5120" width="18.7109375" style="153" customWidth="1"/>
    <col min="5121" max="5121" width="14" style="153" customWidth="1"/>
    <col min="5122" max="5122" width="15.7109375" style="153" customWidth="1"/>
    <col min="5123" max="5123" width="19" style="153" customWidth="1"/>
    <col min="5124" max="5124" width="16.140625" style="153" customWidth="1"/>
    <col min="5125" max="5125" width="15.140625" style="153" bestFit="1" customWidth="1"/>
    <col min="5126" max="5126" width="16.140625" style="153" customWidth="1"/>
    <col min="5127" max="5127" width="15.140625" style="153" bestFit="1" customWidth="1"/>
    <col min="5128" max="5128" width="11.5703125" style="153" bestFit="1" customWidth="1"/>
    <col min="5129" max="5129" width="11.5703125" style="153" customWidth="1"/>
    <col min="5130" max="5131" width="15.85546875" style="153" customWidth="1"/>
    <col min="5132" max="5132" width="21.140625" style="153" customWidth="1"/>
    <col min="5133" max="5374" width="11.42578125" style="153"/>
    <col min="5375" max="5375" width="49.140625" style="153" customWidth="1"/>
    <col min="5376" max="5376" width="18.7109375" style="153" customWidth="1"/>
    <col min="5377" max="5377" width="14" style="153" customWidth="1"/>
    <col min="5378" max="5378" width="15.7109375" style="153" customWidth="1"/>
    <col min="5379" max="5379" width="19" style="153" customWidth="1"/>
    <col min="5380" max="5380" width="16.140625" style="153" customWidth="1"/>
    <col min="5381" max="5381" width="15.140625" style="153" bestFit="1" customWidth="1"/>
    <col min="5382" max="5382" width="16.140625" style="153" customWidth="1"/>
    <col min="5383" max="5383" width="15.140625" style="153" bestFit="1" customWidth="1"/>
    <col min="5384" max="5384" width="11.5703125" style="153" bestFit="1" customWidth="1"/>
    <col min="5385" max="5385" width="11.5703125" style="153" customWidth="1"/>
    <col min="5386" max="5387" width="15.85546875" style="153" customWidth="1"/>
    <col min="5388" max="5388" width="21.140625" style="153" customWidth="1"/>
    <col min="5389" max="5630" width="11.42578125" style="153"/>
    <col min="5631" max="5631" width="49.140625" style="153" customWidth="1"/>
    <col min="5632" max="5632" width="18.7109375" style="153" customWidth="1"/>
    <col min="5633" max="5633" width="14" style="153" customWidth="1"/>
    <col min="5634" max="5634" width="15.7109375" style="153" customWidth="1"/>
    <col min="5635" max="5635" width="19" style="153" customWidth="1"/>
    <col min="5636" max="5636" width="16.140625" style="153" customWidth="1"/>
    <col min="5637" max="5637" width="15.140625" style="153" bestFit="1" customWidth="1"/>
    <col min="5638" max="5638" width="16.140625" style="153" customWidth="1"/>
    <col min="5639" max="5639" width="15.140625" style="153" bestFit="1" customWidth="1"/>
    <col min="5640" max="5640" width="11.5703125" style="153" bestFit="1" customWidth="1"/>
    <col min="5641" max="5641" width="11.5703125" style="153" customWidth="1"/>
    <col min="5642" max="5643" width="15.85546875" style="153" customWidth="1"/>
    <col min="5644" max="5644" width="21.140625" style="153" customWidth="1"/>
    <col min="5645" max="5886" width="11.42578125" style="153"/>
    <col min="5887" max="5887" width="49.140625" style="153" customWidth="1"/>
    <col min="5888" max="5888" width="18.7109375" style="153" customWidth="1"/>
    <col min="5889" max="5889" width="14" style="153" customWidth="1"/>
    <col min="5890" max="5890" width="15.7109375" style="153" customWidth="1"/>
    <col min="5891" max="5891" width="19" style="153" customWidth="1"/>
    <col min="5892" max="5892" width="16.140625" style="153" customWidth="1"/>
    <col min="5893" max="5893" width="15.140625" style="153" bestFit="1" customWidth="1"/>
    <col min="5894" max="5894" width="16.140625" style="153" customWidth="1"/>
    <col min="5895" max="5895" width="15.140625" style="153" bestFit="1" customWidth="1"/>
    <col min="5896" max="5896" width="11.5703125" style="153" bestFit="1" customWidth="1"/>
    <col min="5897" max="5897" width="11.5703125" style="153" customWidth="1"/>
    <col min="5898" max="5899" width="15.85546875" style="153" customWidth="1"/>
    <col min="5900" max="5900" width="21.140625" style="153" customWidth="1"/>
    <col min="5901" max="6142" width="11.42578125" style="153"/>
    <col min="6143" max="6143" width="49.140625" style="153" customWidth="1"/>
    <col min="6144" max="6144" width="18.7109375" style="153" customWidth="1"/>
    <col min="6145" max="6145" width="14" style="153" customWidth="1"/>
    <col min="6146" max="6146" width="15.7109375" style="153" customWidth="1"/>
    <col min="6147" max="6147" width="19" style="153" customWidth="1"/>
    <col min="6148" max="6148" width="16.140625" style="153" customWidth="1"/>
    <col min="6149" max="6149" width="15.140625" style="153" bestFit="1" customWidth="1"/>
    <col min="6150" max="6150" width="16.140625" style="153" customWidth="1"/>
    <col min="6151" max="6151" width="15.140625" style="153" bestFit="1" customWidth="1"/>
    <col min="6152" max="6152" width="11.5703125" style="153" bestFit="1" customWidth="1"/>
    <col min="6153" max="6153" width="11.5703125" style="153" customWidth="1"/>
    <col min="6154" max="6155" width="15.85546875" style="153" customWidth="1"/>
    <col min="6156" max="6156" width="21.140625" style="153" customWidth="1"/>
    <col min="6157" max="6398" width="11.42578125" style="153"/>
    <col min="6399" max="6399" width="49.140625" style="153" customWidth="1"/>
    <col min="6400" max="6400" width="18.7109375" style="153" customWidth="1"/>
    <col min="6401" max="6401" width="14" style="153" customWidth="1"/>
    <col min="6402" max="6402" width="15.7109375" style="153" customWidth="1"/>
    <col min="6403" max="6403" width="19" style="153" customWidth="1"/>
    <col min="6404" max="6404" width="16.140625" style="153" customWidth="1"/>
    <col min="6405" max="6405" width="15.140625" style="153" bestFit="1" customWidth="1"/>
    <col min="6406" max="6406" width="16.140625" style="153" customWidth="1"/>
    <col min="6407" max="6407" width="15.140625" style="153" bestFit="1" customWidth="1"/>
    <col min="6408" max="6408" width="11.5703125" style="153" bestFit="1" customWidth="1"/>
    <col min="6409" max="6409" width="11.5703125" style="153" customWidth="1"/>
    <col min="6410" max="6411" width="15.85546875" style="153" customWidth="1"/>
    <col min="6412" max="6412" width="21.140625" style="153" customWidth="1"/>
    <col min="6413" max="6654" width="11.42578125" style="153"/>
    <col min="6655" max="6655" width="49.140625" style="153" customWidth="1"/>
    <col min="6656" max="6656" width="18.7109375" style="153" customWidth="1"/>
    <col min="6657" max="6657" width="14" style="153" customWidth="1"/>
    <col min="6658" max="6658" width="15.7109375" style="153" customWidth="1"/>
    <col min="6659" max="6659" width="19" style="153" customWidth="1"/>
    <col min="6660" max="6660" width="16.140625" style="153" customWidth="1"/>
    <col min="6661" max="6661" width="15.140625" style="153" bestFit="1" customWidth="1"/>
    <col min="6662" max="6662" width="16.140625" style="153" customWidth="1"/>
    <col min="6663" max="6663" width="15.140625" style="153" bestFit="1" customWidth="1"/>
    <col min="6664" max="6664" width="11.5703125" style="153" bestFit="1" customWidth="1"/>
    <col min="6665" max="6665" width="11.5703125" style="153" customWidth="1"/>
    <col min="6666" max="6667" width="15.85546875" style="153" customWidth="1"/>
    <col min="6668" max="6668" width="21.140625" style="153" customWidth="1"/>
    <col min="6669" max="6910" width="11.42578125" style="153"/>
    <col min="6911" max="6911" width="49.140625" style="153" customWidth="1"/>
    <col min="6912" max="6912" width="18.7109375" style="153" customWidth="1"/>
    <col min="6913" max="6913" width="14" style="153" customWidth="1"/>
    <col min="6914" max="6914" width="15.7109375" style="153" customWidth="1"/>
    <col min="6915" max="6915" width="19" style="153" customWidth="1"/>
    <col min="6916" max="6916" width="16.140625" style="153" customWidth="1"/>
    <col min="6917" max="6917" width="15.140625" style="153" bestFit="1" customWidth="1"/>
    <col min="6918" max="6918" width="16.140625" style="153" customWidth="1"/>
    <col min="6919" max="6919" width="15.140625" style="153" bestFit="1" customWidth="1"/>
    <col min="6920" max="6920" width="11.5703125" style="153" bestFit="1" customWidth="1"/>
    <col min="6921" max="6921" width="11.5703125" style="153" customWidth="1"/>
    <col min="6922" max="6923" width="15.85546875" style="153" customWidth="1"/>
    <col min="6924" max="6924" width="21.140625" style="153" customWidth="1"/>
    <col min="6925" max="7166" width="11.42578125" style="153"/>
    <col min="7167" max="7167" width="49.140625" style="153" customWidth="1"/>
    <col min="7168" max="7168" width="18.7109375" style="153" customWidth="1"/>
    <col min="7169" max="7169" width="14" style="153" customWidth="1"/>
    <col min="7170" max="7170" width="15.7109375" style="153" customWidth="1"/>
    <col min="7171" max="7171" width="19" style="153" customWidth="1"/>
    <col min="7172" max="7172" width="16.140625" style="153" customWidth="1"/>
    <col min="7173" max="7173" width="15.140625" style="153" bestFit="1" customWidth="1"/>
    <col min="7174" max="7174" width="16.140625" style="153" customWidth="1"/>
    <col min="7175" max="7175" width="15.140625" style="153" bestFit="1" customWidth="1"/>
    <col min="7176" max="7176" width="11.5703125" style="153" bestFit="1" customWidth="1"/>
    <col min="7177" max="7177" width="11.5703125" style="153" customWidth="1"/>
    <col min="7178" max="7179" width="15.85546875" style="153" customWidth="1"/>
    <col min="7180" max="7180" width="21.140625" style="153" customWidth="1"/>
    <col min="7181" max="7422" width="11.42578125" style="153"/>
    <col min="7423" max="7423" width="49.140625" style="153" customWidth="1"/>
    <col min="7424" max="7424" width="18.7109375" style="153" customWidth="1"/>
    <col min="7425" max="7425" width="14" style="153" customWidth="1"/>
    <col min="7426" max="7426" width="15.7109375" style="153" customWidth="1"/>
    <col min="7427" max="7427" width="19" style="153" customWidth="1"/>
    <col min="7428" max="7428" width="16.140625" style="153" customWidth="1"/>
    <col min="7429" max="7429" width="15.140625" style="153" bestFit="1" customWidth="1"/>
    <col min="7430" max="7430" width="16.140625" style="153" customWidth="1"/>
    <col min="7431" max="7431" width="15.140625" style="153" bestFit="1" customWidth="1"/>
    <col min="7432" max="7432" width="11.5703125" style="153" bestFit="1" customWidth="1"/>
    <col min="7433" max="7433" width="11.5703125" style="153" customWidth="1"/>
    <col min="7434" max="7435" width="15.85546875" style="153" customWidth="1"/>
    <col min="7436" max="7436" width="21.140625" style="153" customWidth="1"/>
    <col min="7437" max="7678" width="11.42578125" style="153"/>
    <col min="7679" max="7679" width="49.140625" style="153" customWidth="1"/>
    <col min="7680" max="7680" width="18.7109375" style="153" customWidth="1"/>
    <col min="7681" max="7681" width="14" style="153" customWidth="1"/>
    <col min="7682" max="7682" width="15.7109375" style="153" customWidth="1"/>
    <col min="7683" max="7683" width="19" style="153" customWidth="1"/>
    <col min="7684" max="7684" width="16.140625" style="153" customWidth="1"/>
    <col min="7685" max="7685" width="15.140625" style="153" bestFit="1" customWidth="1"/>
    <col min="7686" max="7686" width="16.140625" style="153" customWidth="1"/>
    <col min="7687" max="7687" width="15.140625" style="153" bestFit="1" customWidth="1"/>
    <col min="7688" max="7688" width="11.5703125" style="153" bestFit="1" customWidth="1"/>
    <col min="7689" max="7689" width="11.5703125" style="153" customWidth="1"/>
    <col min="7690" max="7691" width="15.85546875" style="153" customWidth="1"/>
    <col min="7692" max="7692" width="21.140625" style="153" customWidth="1"/>
    <col min="7693" max="7934" width="11.42578125" style="153"/>
    <col min="7935" max="7935" width="49.140625" style="153" customWidth="1"/>
    <col min="7936" max="7936" width="18.7109375" style="153" customWidth="1"/>
    <col min="7937" max="7937" width="14" style="153" customWidth="1"/>
    <col min="7938" max="7938" width="15.7109375" style="153" customWidth="1"/>
    <col min="7939" max="7939" width="19" style="153" customWidth="1"/>
    <col min="7940" max="7940" width="16.140625" style="153" customWidth="1"/>
    <col min="7941" max="7941" width="15.140625" style="153" bestFit="1" customWidth="1"/>
    <col min="7942" max="7942" width="16.140625" style="153" customWidth="1"/>
    <col min="7943" max="7943" width="15.140625" style="153" bestFit="1" customWidth="1"/>
    <col min="7944" max="7944" width="11.5703125" style="153" bestFit="1" customWidth="1"/>
    <col min="7945" max="7945" width="11.5703125" style="153" customWidth="1"/>
    <col min="7946" max="7947" width="15.85546875" style="153" customWidth="1"/>
    <col min="7948" max="7948" width="21.140625" style="153" customWidth="1"/>
    <col min="7949" max="8190" width="11.42578125" style="153"/>
    <col min="8191" max="8191" width="49.140625" style="153" customWidth="1"/>
    <col min="8192" max="8192" width="18.7109375" style="153" customWidth="1"/>
    <col min="8193" max="8193" width="14" style="153" customWidth="1"/>
    <col min="8194" max="8194" width="15.7109375" style="153" customWidth="1"/>
    <col min="8195" max="8195" width="19" style="153" customWidth="1"/>
    <col min="8196" max="8196" width="16.140625" style="153" customWidth="1"/>
    <col min="8197" max="8197" width="15.140625" style="153" bestFit="1" customWidth="1"/>
    <col min="8198" max="8198" width="16.140625" style="153" customWidth="1"/>
    <col min="8199" max="8199" width="15.140625" style="153" bestFit="1" customWidth="1"/>
    <col min="8200" max="8200" width="11.5703125" style="153" bestFit="1" customWidth="1"/>
    <col min="8201" max="8201" width="11.5703125" style="153" customWidth="1"/>
    <col min="8202" max="8203" width="15.85546875" style="153" customWidth="1"/>
    <col min="8204" max="8204" width="21.140625" style="153" customWidth="1"/>
    <col min="8205" max="8446" width="11.42578125" style="153"/>
    <col min="8447" max="8447" width="49.140625" style="153" customWidth="1"/>
    <col min="8448" max="8448" width="18.7109375" style="153" customWidth="1"/>
    <col min="8449" max="8449" width="14" style="153" customWidth="1"/>
    <col min="8450" max="8450" width="15.7109375" style="153" customWidth="1"/>
    <col min="8451" max="8451" width="19" style="153" customWidth="1"/>
    <col min="8452" max="8452" width="16.140625" style="153" customWidth="1"/>
    <col min="8453" max="8453" width="15.140625" style="153" bestFit="1" customWidth="1"/>
    <col min="8454" max="8454" width="16.140625" style="153" customWidth="1"/>
    <col min="8455" max="8455" width="15.140625" style="153" bestFit="1" customWidth="1"/>
    <col min="8456" max="8456" width="11.5703125" style="153" bestFit="1" customWidth="1"/>
    <col min="8457" max="8457" width="11.5703125" style="153" customWidth="1"/>
    <col min="8458" max="8459" width="15.85546875" style="153" customWidth="1"/>
    <col min="8460" max="8460" width="21.140625" style="153" customWidth="1"/>
    <col min="8461" max="8702" width="11.42578125" style="153"/>
    <col min="8703" max="8703" width="49.140625" style="153" customWidth="1"/>
    <col min="8704" max="8704" width="18.7109375" style="153" customWidth="1"/>
    <col min="8705" max="8705" width="14" style="153" customWidth="1"/>
    <col min="8706" max="8706" width="15.7109375" style="153" customWidth="1"/>
    <col min="8707" max="8707" width="19" style="153" customWidth="1"/>
    <col min="8708" max="8708" width="16.140625" style="153" customWidth="1"/>
    <col min="8709" max="8709" width="15.140625" style="153" bestFit="1" customWidth="1"/>
    <col min="8710" max="8710" width="16.140625" style="153" customWidth="1"/>
    <col min="8711" max="8711" width="15.140625" style="153" bestFit="1" customWidth="1"/>
    <col min="8712" max="8712" width="11.5703125" style="153" bestFit="1" customWidth="1"/>
    <col min="8713" max="8713" width="11.5703125" style="153" customWidth="1"/>
    <col min="8714" max="8715" width="15.85546875" style="153" customWidth="1"/>
    <col min="8716" max="8716" width="21.140625" style="153" customWidth="1"/>
    <col min="8717" max="8958" width="11.42578125" style="153"/>
    <col min="8959" max="8959" width="49.140625" style="153" customWidth="1"/>
    <col min="8960" max="8960" width="18.7109375" style="153" customWidth="1"/>
    <col min="8961" max="8961" width="14" style="153" customWidth="1"/>
    <col min="8962" max="8962" width="15.7109375" style="153" customWidth="1"/>
    <col min="8963" max="8963" width="19" style="153" customWidth="1"/>
    <col min="8964" max="8964" width="16.140625" style="153" customWidth="1"/>
    <col min="8965" max="8965" width="15.140625" style="153" bestFit="1" customWidth="1"/>
    <col min="8966" max="8966" width="16.140625" style="153" customWidth="1"/>
    <col min="8967" max="8967" width="15.140625" style="153" bestFit="1" customWidth="1"/>
    <col min="8968" max="8968" width="11.5703125" style="153" bestFit="1" customWidth="1"/>
    <col min="8969" max="8969" width="11.5703125" style="153" customWidth="1"/>
    <col min="8970" max="8971" width="15.85546875" style="153" customWidth="1"/>
    <col min="8972" max="8972" width="21.140625" style="153" customWidth="1"/>
    <col min="8973" max="9214" width="11.42578125" style="153"/>
    <col min="9215" max="9215" width="49.140625" style="153" customWidth="1"/>
    <col min="9216" max="9216" width="18.7109375" style="153" customWidth="1"/>
    <col min="9217" max="9217" width="14" style="153" customWidth="1"/>
    <col min="9218" max="9218" width="15.7109375" style="153" customWidth="1"/>
    <col min="9219" max="9219" width="19" style="153" customWidth="1"/>
    <col min="9220" max="9220" width="16.140625" style="153" customWidth="1"/>
    <col min="9221" max="9221" width="15.140625" style="153" bestFit="1" customWidth="1"/>
    <col min="9222" max="9222" width="16.140625" style="153" customWidth="1"/>
    <col min="9223" max="9223" width="15.140625" style="153" bestFit="1" customWidth="1"/>
    <col min="9224" max="9224" width="11.5703125" style="153" bestFit="1" customWidth="1"/>
    <col min="9225" max="9225" width="11.5703125" style="153" customWidth="1"/>
    <col min="9226" max="9227" width="15.85546875" style="153" customWidth="1"/>
    <col min="9228" max="9228" width="21.140625" style="153" customWidth="1"/>
    <col min="9229" max="9470" width="11.42578125" style="153"/>
    <col min="9471" max="9471" width="49.140625" style="153" customWidth="1"/>
    <col min="9472" max="9472" width="18.7109375" style="153" customWidth="1"/>
    <col min="9473" max="9473" width="14" style="153" customWidth="1"/>
    <col min="9474" max="9474" width="15.7109375" style="153" customWidth="1"/>
    <col min="9475" max="9475" width="19" style="153" customWidth="1"/>
    <col min="9476" max="9476" width="16.140625" style="153" customWidth="1"/>
    <col min="9477" max="9477" width="15.140625" style="153" bestFit="1" customWidth="1"/>
    <col min="9478" max="9478" width="16.140625" style="153" customWidth="1"/>
    <col min="9479" max="9479" width="15.140625" style="153" bestFit="1" customWidth="1"/>
    <col min="9480" max="9480" width="11.5703125" style="153" bestFit="1" customWidth="1"/>
    <col min="9481" max="9481" width="11.5703125" style="153" customWidth="1"/>
    <col min="9482" max="9483" width="15.85546875" style="153" customWidth="1"/>
    <col min="9484" max="9484" width="21.140625" style="153" customWidth="1"/>
    <col min="9485" max="9726" width="11.42578125" style="153"/>
    <col min="9727" max="9727" width="49.140625" style="153" customWidth="1"/>
    <col min="9728" max="9728" width="18.7109375" style="153" customWidth="1"/>
    <col min="9729" max="9729" width="14" style="153" customWidth="1"/>
    <col min="9730" max="9730" width="15.7109375" style="153" customWidth="1"/>
    <col min="9731" max="9731" width="19" style="153" customWidth="1"/>
    <col min="9732" max="9732" width="16.140625" style="153" customWidth="1"/>
    <col min="9733" max="9733" width="15.140625" style="153" bestFit="1" customWidth="1"/>
    <col min="9734" max="9734" width="16.140625" style="153" customWidth="1"/>
    <col min="9735" max="9735" width="15.140625" style="153" bestFit="1" customWidth="1"/>
    <col min="9736" max="9736" width="11.5703125" style="153" bestFit="1" customWidth="1"/>
    <col min="9737" max="9737" width="11.5703125" style="153" customWidth="1"/>
    <col min="9738" max="9739" width="15.85546875" style="153" customWidth="1"/>
    <col min="9740" max="9740" width="21.140625" style="153" customWidth="1"/>
    <col min="9741" max="9982" width="11.42578125" style="153"/>
    <col min="9983" max="9983" width="49.140625" style="153" customWidth="1"/>
    <col min="9984" max="9984" width="18.7109375" style="153" customWidth="1"/>
    <col min="9985" max="9985" width="14" style="153" customWidth="1"/>
    <col min="9986" max="9986" width="15.7109375" style="153" customWidth="1"/>
    <col min="9987" max="9987" width="19" style="153" customWidth="1"/>
    <col min="9988" max="9988" width="16.140625" style="153" customWidth="1"/>
    <col min="9989" max="9989" width="15.140625" style="153" bestFit="1" customWidth="1"/>
    <col min="9990" max="9990" width="16.140625" style="153" customWidth="1"/>
    <col min="9991" max="9991" width="15.140625" style="153" bestFit="1" customWidth="1"/>
    <col min="9992" max="9992" width="11.5703125" style="153" bestFit="1" customWidth="1"/>
    <col min="9993" max="9993" width="11.5703125" style="153" customWidth="1"/>
    <col min="9994" max="9995" width="15.85546875" style="153" customWidth="1"/>
    <col min="9996" max="9996" width="21.140625" style="153" customWidth="1"/>
    <col min="9997" max="10238" width="11.42578125" style="153"/>
    <col min="10239" max="10239" width="49.140625" style="153" customWidth="1"/>
    <col min="10240" max="10240" width="18.7109375" style="153" customWidth="1"/>
    <col min="10241" max="10241" width="14" style="153" customWidth="1"/>
    <col min="10242" max="10242" width="15.7109375" style="153" customWidth="1"/>
    <col min="10243" max="10243" width="19" style="153" customWidth="1"/>
    <col min="10244" max="10244" width="16.140625" style="153" customWidth="1"/>
    <col min="10245" max="10245" width="15.140625" style="153" bestFit="1" customWidth="1"/>
    <col min="10246" max="10246" width="16.140625" style="153" customWidth="1"/>
    <col min="10247" max="10247" width="15.140625" style="153" bestFit="1" customWidth="1"/>
    <col min="10248" max="10248" width="11.5703125" style="153" bestFit="1" customWidth="1"/>
    <col min="10249" max="10249" width="11.5703125" style="153" customWidth="1"/>
    <col min="10250" max="10251" width="15.85546875" style="153" customWidth="1"/>
    <col min="10252" max="10252" width="21.140625" style="153" customWidth="1"/>
    <col min="10253" max="10494" width="11.42578125" style="153"/>
    <col min="10495" max="10495" width="49.140625" style="153" customWidth="1"/>
    <col min="10496" max="10496" width="18.7109375" style="153" customWidth="1"/>
    <col min="10497" max="10497" width="14" style="153" customWidth="1"/>
    <col min="10498" max="10498" width="15.7109375" style="153" customWidth="1"/>
    <col min="10499" max="10499" width="19" style="153" customWidth="1"/>
    <col min="10500" max="10500" width="16.140625" style="153" customWidth="1"/>
    <col min="10501" max="10501" width="15.140625" style="153" bestFit="1" customWidth="1"/>
    <col min="10502" max="10502" width="16.140625" style="153" customWidth="1"/>
    <col min="10503" max="10503" width="15.140625" style="153" bestFit="1" customWidth="1"/>
    <col min="10504" max="10504" width="11.5703125" style="153" bestFit="1" customWidth="1"/>
    <col min="10505" max="10505" width="11.5703125" style="153" customWidth="1"/>
    <col min="10506" max="10507" width="15.85546875" style="153" customWidth="1"/>
    <col min="10508" max="10508" width="21.140625" style="153" customWidth="1"/>
    <col min="10509" max="10750" width="11.42578125" style="153"/>
    <col min="10751" max="10751" width="49.140625" style="153" customWidth="1"/>
    <col min="10752" max="10752" width="18.7109375" style="153" customWidth="1"/>
    <col min="10753" max="10753" width="14" style="153" customWidth="1"/>
    <col min="10754" max="10754" width="15.7109375" style="153" customWidth="1"/>
    <col min="10755" max="10755" width="19" style="153" customWidth="1"/>
    <col min="10756" max="10756" width="16.140625" style="153" customWidth="1"/>
    <col min="10757" max="10757" width="15.140625" style="153" bestFit="1" customWidth="1"/>
    <col min="10758" max="10758" width="16.140625" style="153" customWidth="1"/>
    <col min="10759" max="10759" width="15.140625" style="153" bestFit="1" customWidth="1"/>
    <col min="10760" max="10760" width="11.5703125" style="153" bestFit="1" customWidth="1"/>
    <col min="10761" max="10761" width="11.5703125" style="153" customWidth="1"/>
    <col min="10762" max="10763" width="15.85546875" style="153" customWidth="1"/>
    <col min="10764" max="10764" width="21.140625" style="153" customWidth="1"/>
    <col min="10765" max="11006" width="11.42578125" style="153"/>
    <col min="11007" max="11007" width="49.140625" style="153" customWidth="1"/>
    <col min="11008" max="11008" width="18.7109375" style="153" customWidth="1"/>
    <col min="11009" max="11009" width="14" style="153" customWidth="1"/>
    <col min="11010" max="11010" width="15.7109375" style="153" customWidth="1"/>
    <col min="11011" max="11011" width="19" style="153" customWidth="1"/>
    <col min="11012" max="11012" width="16.140625" style="153" customWidth="1"/>
    <col min="11013" max="11013" width="15.140625" style="153" bestFit="1" customWidth="1"/>
    <col min="11014" max="11014" width="16.140625" style="153" customWidth="1"/>
    <col min="11015" max="11015" width="15.140625" style="153" bestFit="1" customWidth="1"/>
    <col min="11016" max="11016" width="11.5703125" style="153" bestFit="1" customWidth="1"/>
    <col min="11017" max="11017" width="11.5703125" style="153" customWidth="1"/>
    <col min="11018" max="11019" width="15.85546875" style="153" customWidth="1"/>
    <col min="11020" max="11020" width="21.140625" style="153" customWidth="1"/>
    <col min="11021" max="11262" width="11.42578125" style="153"/>
    <col min="11263" max="11263" width="49.140625" style="153" customWidth="1"/>
    <col min="11264" max="11264" width="18.7109375" style="153" customWidth="1"/>
    <col min="11265" max="11265" width="14" style="153" customWidth="1"/>
    <col min="11266" max="11266" width="15.7109375" style="153" customWidth="1"/>
    <col min="11267" max="11267" width="19" style="153" customWidth="1"/>
    <col min="11268" max="11268" width="16.140625" style="153" customWidth="1"/>
    <col min="11269" max="11269" width="15.140625" style="153" bestFit="1" customWidth="1"/>
    <col min="11270" max="11270" width="16.140625" style="153" customWidth="1"/>
    <col min="11271" max="11271" width="15.140625" style="153" bestFit="1" customWidth="1"/>
    <col min="11272" max="11272" width="11.5703125" style="153" bestFit="1" customWidth="1"/>
    <col min="11273" max="11273" width="11.5703125" style="153" customWidth="1"/>
    <col min="11274" max="11275" width="15.85546875" style="153" customWidth="1"/>
    <col min="11276" max="11276" width="21.140625" style="153" customWidth="1"/>
    <col min="11277" max="11518" width="11.42578125" style="153"/>
    <col min="11519" max="11519" width="49.140625" style="153" customWidth="1"/>
    <col min="11520" max="11520" width="18.7109375" style="153" customWidth="1"/>
    <col min="11521" max="11521" width="14" style="153" customWidth="1"/>
    <col min="11522" max="11522" width="15.7109375" style="153" customWidth="1"/>
    <col min="11523" max="11523" width="19" style="153" customWidth="1"/>
    <col min="11524" max="11524" width="16.140625" style="153" customWidth="1"/>
    <col min="11525" max="11525" width="15.140625" style="153" bestFit="1" customWidth="1"/>
    <col min="11526" max="11526" width="16.140625" style="153" customWidth="1"/>
    <col min="11527" max="11527" width="15.140625" style="153" bestFit="1" customWidth="1"/>
    <col min="11528" max="11528" width="11.5703125" style="153" bestFit="1" customWidth="1"/>
    <col min="11529" max="11529" width="11.5703125" style="153" customWidth="1"/>
    <col min="11530" max="11531" width="15.85546875" style="153" customWidth="1"/>
    <col min="11532" max="11532" width="21.140625" style="153" customWidth="1"/>
    <col min="11533" max="11774" width="11.42578125" style="153"/>
    <col min="11775" max="11775" width="49.140625" style="153" customWidth="1"/>
    <col min="11776" max="11776" width="18.7109375" style="153" customWidth="1"/>
    <col min="11777" max="11777" width="14" style="153" customWidth="1"/>
    <col min="11778" max="11778" width="15.7109375" style="153" customWidth="1"/>
    <col min="11779" max="11779" width="19" style="153" customWidth="1"/>
    <col min="11780" max="11780" width="16.140625" style="153" customWidth="1"/>
    <col min="11781" max="11781" width="15.140625" style="153" bestFit="1" customWidth="1"/>
    <col min="11782" max="11782" width="16.140625" style="153" customWidth="1"/>
    <col min="11783" max="11783" width="15.140625" style="153" bestFit="1" customWidth="1"/>
    <col min="11784" max="11784" width="11.5703125" style="153" bestFit="1" customWidth="1"/>
    <col min="11785" max="11785" width="11.5703125" style="153" customWidth="1"/>
    <col min="11786" max="11787" width="15.85546875" style="153" customWidth="1"/>
    <col min="11788" max="11788" width="21.140625" style="153" customWidth="1"/>
    <col min="11789" max="12030" width="11.42578125" style="153"/>
    <col min="12031" max="12031" width="49.140625" style="153" customWidth="1"/>
    <col min="12032" max="12032" width="18.7109375" style="153" customWidth="1"/>
    <col min="12033" max="12033" width="14" style="153" customWidth="1"/>
    <col min="12034" max="12034" width="15.7109375" style="153" customWidth="1"/>
    <col min="12035" max="12035" width="19" style="153" customWidth="1"/>
    <col min="12036" max="12036" width="16.140625" style="153" customWidth="1"/>
    <col min="12037" max="12037" width="15.140625" style="153" bestFit="1" customWidth="1"/>
    <col min="12038" max="12038" width="16.140625" style="153" customWidth="1"/>
    <col min="12039" max="12039" width="15.140625" style="153" bestFit="1" customWidth="1"/>
    <col min="12040" max="12040" width="11.5703125" style="153" bestFit="1" customWidth="1"/>
    <col min="12041" max="12041" width="11.5703125" style="153" customWidth="1"/>
    <col min="12042" max="12043" width="15.85546875" style="153" customWidth="1"/>
    <col min="12044" max="12044" width="21.140625" style="153" customWidth="1"/>
    <col min="12045" max="12286" width="11.42578125" style="153"/>
    <col min="12287" max="12287" width="49.140625" style="153" customWidth="1"/>
    <col min="12288" max="12288" width="18.7109375" style="153" customWidth="1"/>
    <col min="12289" max="12289" width="14" style="153" customWidth="1"/>
    <col min="12290" max="12290" width="15.7109375" style="153" customWidth="1"/>
    <col min="12291" max="12291" width="19" style="153" customWidth="1"/>
    <col min="12292" max="12292" width="16.140625" style="153" customWidth="1"/>
    <col min="12293" max="12293" width="15.140625" style="153" bestFit="1" customWidth="1"/>
    <col min="12294" max="12294" width="16.140625" style="153" customWidth="1"/>
    <col min="12295" max="12295" width="15.140625" style="153" bestFit="1" customWidth="1"/>
    <col min="12296" max="12296" width="11.5703125" style="153" bestFit="1" customWidth="1"/>
    <col min="12297" max="12297" width="11.5703125" style="153" customWidth="1"/>
    <col min="12298" max="12299" width="15.85546875" style="153" customWidth="1"/>
    <col min="12300" max="12300" width="21.140625" style="153" customWidth="1"/>
    <col min="12301" max="12542" width="11.42578125" style="153"/>
    <col min="12543" max="12543" width="49.140625" style="153" customWidth="1"/>
    <col min="12544" max="12544" width="18.7109375" style="153" customWidth="1"/>
    <col min="12545" max="12545" width="14" style="153" customWidth="1"/>
    <col min="12546" max="12546" width="15.7109375" style="153" customWidth="1"/>
    <col min="12547" max="12547" width="19" style="153" customWidth="1"/>
    <col min="12548" max="12548" width="16.140625" style="153" customWidth="1"/>
    <col min="12549" max="12549" width="15.140625" style="153" bestFit="1" customWidth="1"/>
    <col min="12550" max="12550" width="16.140625" style="153" customWidth="1"/>
    <col min="12551" max="12551" width="15.140625" style="153" bestFit="1" customWidth="1"/>
    <col min="12552" max="12552" width="11.5703125" style="153" bestFit="1" customWidth="1"/>
    <col min="12553" max="12553" width="11.5703125" style="153" customWidth="1"/>
    <col min="12554" max="12555" width="15.85546875" style="153" customWidth="1"/>
    <col min="12556" max="12556" width="21.140625" style="153" customWidth="1"/>
    <col min="12557" max="12798" width="11.42578125" style="153"/>
    <col min="12799" max="12799" width="49.140625" style="153" customWidth="1"/>
    <col min="12800" max="12800" width="18.7109375" style="153" customWidth="1"/>
    <col min="12801" max="12801" width="14" style="153" customWidth="1"/>
    <col min="12802" max="12802" width="15.7109375" style="153" customWidth="1"/>
    <col min="12803" max="12803" width="19" style="153" customWidth="1"/>
    <col min="12804" max="12804" width="16.140625" style="153" customWidth="1"/>
    <col min="12805" max="12805" width="15.140625" style="153" bestFit="1" customWidth="1"/>
    <col min="12806" max="12806" width="16.140625" style="153" customWidth="1"/>
    <col min="12807" max="12807" width="15.140625" style="153" bestFit="1" customWidth="1"/>
    <col min="12808" max="12808" width="11.5703125" style="153" bestFit="1" customWidth="1"/>
    <col min="12809" max="12809" width="11.5703125" style="153" customWidth="1"/>
    <col min="12810" max="12811" width="15.85546875" style="153" customWidth="1"/>
    <col min="12812" max="12812" width="21.140625" style="153" customWidth="1"/>
    <col min="12813" max="13054" width="11.42578125" style="153"/>
    <col min="13055" max="13055" width="49.140625" style="153" customWidth="1"/>
    <col min="13056" max="13056" width="18.7109375" style="153" customWidth="1"/>
    <col min="13057" max="13057" width="14" style="153" customWidth="1"/>
    <col min="13058" max="13058" width="15.7109375" style="153" customWidth="1"/>
    <col min="13059" max="13059" width="19" style="153" customWidth="1"/>
    <col min="13060" max="13060" width="16.140625" style="153" customWidth="1"/>
    <col min="13061" max="13061" width="15.140625" style="153" bestFit="1" customWidth="1"/>
    <col min="13062" max="13062" width="16.140625" style="153" customWidth="1"/>
    <col min="13063" max="13063" width="15.140625" style="153" bestFit="1" customWidth="1"/>
    <col min="13064" max="13064" width="11.5703125" style="153" bestFit="1" customWidth="1"/>
    <col min="13065" max="13065" width="11.5703125" style="153" customWidth="1"/>
    <col min="13066" max="13067" width="15.85546875" style="153" customWidth="1"/>
    <col min="13068" max="13068" width="21.140625" style="153" customWidth="1"/>
    <col min="13069" max="13310" width="11.42578125" style="153"/>
    <col min="13311" max="13311" width="49.140625" style="153" customWidth="1"/>
    <col min="13312" max="13312" width="18.7109375" style="153" customWidth="1"/>
    <col min="13313" max="13313" width="14" style="153" customWidth="1"/>
    <col min="13314" max="13314" width="15.7109375" style="153" customWidth="1"/>
    <col min="13315" max="13315" width="19" style="153" customWidth="1"/>
    <col min="13316" max="13316" width="16.140625" style="153" customWidth="1"/>
    <col min="13317" max="13317" width="15.140625" style="153" bestFit="1" customWidth="1"/>
    <col min="13318" max="13318" width="16.140625" style="153" customWidth="1"/>
    <col min="13319" max="13319" width="15.140625" style="153" bestFit="1" customWidth="1"/>
    <col min="13320" max="13320" width="11.5703125" style="153" bestFit="1" customWidth="1"/>
    <col min="13321" max="13321" width="11.5703125" style="153" customWidth="1"/>
    <col min="13322" max="13323" width="15.85546875" style="153" customWidth="1"/>
    <col min="13324" max="13324" width="21.140625" style="153" customWidth="1"/>
    <col min="13325" max="13566" width="11.42578125" style="153"/>
    <col min="13567" max="13567" width="49.140625" style="153" customWidth="1"/>
    <col min="13568" max="13568" width="18.7109375" style="153" customWidth="1"/>
    <col min="13569" max="13569" width="14" style="153" customWidth="1"/>
    <col min="13570" max="13570" width="15.7109375" style="153" customWidth="1"/>
    <col min="13571" max="13571" width="19" style="153" customWidth="1"/>
    <col min="13572" max="13572" width="16.140625" style="153" customWidth="1"/>
    <col min="13573" max="13573" width="15.140625" style="153" bestFit="1" customWidth="1"/>
    <col min="13574" max="13574" width="16.140625" style="153" customWidth="1"/>
    <col min="13575" max="13575" width="15.140625" style="153" bestFit="1" customWidth="1"/>
    <col min="13576" max="13576" width="11.5703125" style="153" bestFit="1" customWidth="1"/>
    <col min="13577" max="13577" width="11.5703125" style="153" customWidth="1"/>
    <col min="13578" max="13579" width="15.85546875" style="153" customWidth="1"/>
    <col min="13580" max="13580" width="21.140625" style="153" customWidth="1"/>
    <col min="13581" max="13822" width="11.42578125" style="153"/>
    <col min="13823" max="13823" width="49.140625" style="153" customWidth="1"/>
    <col min="13824" max="13824" width="18.7109375" style="153" customWidth="1"/>
    <col min="13825" max="13825" width="14" style="153" customWidth="1"/>
    <col min="13826" max="13826" width="15.7109375" style="153" customWidth="1"/>
    <col min="13827" max="13827" width="19" style="153" customWidth="1"/>
    <col min="13828" max="13828" width="16.140625" style="153" customWidth="1"/>
    <col min="13829" max="13829" width="15.140625" style="153" bestFit="1" customWidth="1"/>
    <col min="13830" max="13830" width="16.140625" style="153" customWidth="1"/>
    <col min="13831" max="13831" width="15.140625" style="153" bestFit="1" customWidth="1"/>
    <col min="13832" max="13832" width="11.5703125" style="153" bestFit="1" customWidth="1"/>
    <col min="13833" max="13833" width="11.5703125" style="153" customWidth="1"/>
    <col min="13834" max="13835" width="15.85546875" style="153" customWidth="1"/>
    <col min="13836" max="13836" width="21.140625" style="153" customWidth="1"/>
    <col min="13837" max="14078" width="11.42578125" style="153"/>
    <col min="14079" max="14079" width="49.140625" style="153" customWidth="1"/>
    <col min="14080" max="14080" width="18.7109375" style="153" customWidth="1"/>
    <col min="14081" max="14081" width="14" style="153" customWidth="1"/>
    <col min="14082" max="14082" width="15.7109375" style="153" customWidth="1"/>
    <col min="14083" max="14083" width="19" style="153" customWidth="1"/>
    <col min="14084" max="14084" width="16.140625" style="153" customWidth="1"/>
    <col min="14085" max="14085" width="15.140625" style="153" bestFit="1" customWidth="1"/>
    <col min="14086" max="14086" width="16.140625" style="153" customWidth="1"/>
    <col min="14087" max="14087" width="15.140625" style="153" bestFit="1" customWidth="1"/>
    <col min="14088" max="14088" width="11.5703125" style="153" bestFit="1" customWidth="1"/>
    <col min="14089" max="14089" width="11.5703125" style="153" customWidth="1"/>
    <col min="14090" max="14091" width="15.85546875" style="153" customWidth="1"/>
    <col min="14092" max="14092" width="21.140625" style="153" customWidth="1"/>
    <col min="14093" max="14334" width="11.42578125" style="153"/>
    <col min="14335" max="14335" width="49.140625" style="153" customWidth="1"/>
    <col min="14336" max="14336" width="18.7109375" style="153" customWidth="1"/>
    <col min="14337" max="14337" width="14" style="153" customWidth="1"/>
    <col min="14338" max="14338" width="15.7109375" style="153" customWidth="1"/>
    <col min="14339" max="14339" width="19" style="153" customWidth="1"/>
    <col min="14340" max="14340" width="16.140625" style="153" customWidth="1"/>
    <col min="14341" max="14341" width="15.140625" style="153" bestFit="1" customWidth="1"/>
    <col min="14342" max="14342" width="16.140625" style="153" customWidth="1"/>
    <col min="14343" max="14343" width="15.140625" style="153" bestFit="1" customWidth="1"/>
    <col min="14344" max="14344" width="11.5703125" style="153" bestFit="1" customWidth="1"/>
    <col min="14345" max="14345" width="11.5703125" style="153" customWidth="1"/>
    <col min="14346" max="14347" width="15.85546875" style="153" customWidth="1"/>
    <col min="14348" max="14348" width="21.140625" style="153" customWidth="1"/>
    <col min="14349" max="14590" width="11.42578125" style="153"/>
    <col min="14591" max="14591" width="49.140625" style="153" customWidth="1"/>
    <col min="14592" max="14592" width="18.7109375" style="153" customWidth="1"/>
    <col min="14593" max="14593" width="14" style="153" customWidth="1"/>
    <col min="14594" max="14594" width="15.7109375" style="153" customWidth="1"/>
    <col min="14595" max="14595" width="19" style="153" customWidth="1"/>
    <col min="14596" max="14596" width="16.140625" style="153" customWidth="1"/>
    <col min="14597" max="14597" width="15.140625" style="153" bestFit="1" customWidth="1"/>
    <col min="14598" max="14598" width="16.140625" style="153" customWidth="1"/>
    <col min="14599" max="14599" width="15.140625" style="153" bestFit="1" customWidth="1"/>
    <col min="14600" max="14600" width="11.5703125" style="153" bestFit="1" customWidth="1"/>
    <col min="14601" max="14601" width="11.5703125" style="153" customWidth="1"/>
    <col min="14602" max="14603" width="15.85546875" style="153" customWidth="1"/>
    <col min="14604" max="14604" width="21.140625" style="153" customWidth="1"/>
    <col min="14605" max="14846" width="11.42578125" style="153"/>
    <col min="14847" max="14847" width="49.140625" style="153" customWidth="1"/>
    <col min="14848" max="14848" width="18.7109375" style="153" customWidth="1"/>
    <col min="14849" max="14849" width="14" style="153" customWidth="1"/>
    <col min="14850" max="14850" width="15.7109375" style="153" customWidth="1"/>
    <col min="14851" max="14851" width="19" style="153" customWidth="1"/>
    <col min="14852" max="14852" width="16.140625" style="153" customWidth="1"/>
    <col min="14853" max="14853" width="15.140625" style="153" bestFit="1" customWidth="1"/>
    <col min="14854" max="14854" width="16.140625" style="153" customWidth="1"/>
    <col min="14855" max="14855" width="15.140625" style="153" bestFit="1" customWidth="1"/>
    <col min="14856" max="14856" width="11.5703125" style="153" bestFit="1" customWidth="1"/>
    <col min="14857" max="14857" width="11.5703125" style="153" customWidth="1"/>
    <col min="14858" max="14859" width="15.85546875" style="153" customWidth="1"/>
    <col min="14860" max="14860" width="21.140625" style="153" customWidth="1"/>
    <col min="14861" max="15102" width="11.42578125" style="153"/>
    <col min="15103" max="15103" width="49.140625" style="153" customWidth="1"/>
    <col min="15104" max="15104" width="18.7109375" style="153" customWidth="1"/>
    <col min="15105" max="15105" width="14" style="153" customWidth="1"/>
    <col min="15106" max="15106" width="15.7109375" style="153" customWidth="1"/>
    <col min="15107" max="15107" width="19" style="153" customWidth="1"/>
    <col min="15108" max="15108" width="16.140625" style="153" customWidth="1"/>
    <col min="15109" max="15109" width="15.140625" style="153" bestFit="1" customWidth="1"/>
    <col min="15110" max="15110" width="16.140625" style="153" customWidth="1"/>
    <col min="15111" max="15111" width="15.140625" style="153" bestFit="1" customWidth="1"/>
    <col min="15112" max="15112" width="11.5703125" style="153" bestFit="1" customWidth="1"/>
    <col min="15113" max="15113" width="11.5703125" style="153" customWidth="1"/>
    <col min="15114" max="15115" width="15.85546875" style="153" customWidth="1"/>
    <col min="15116" max="15116" width="21.140625" style="153" customWidth="1"/>
    <col min="15117" max="15358" width="11.42578125" style="153"/>
    <col min="15359" max="15359" width="49.140625" style="153" customWidth="1"/>
    <col min="15360" max="15360" width="18.7109375" style="153" customWidth="1"/>
    <col min="15361" max="15361" width="14" style="153" customWidth="1"/>
    <col min="15362" max="15362" width="15.7109375" style="153" customWidth="1"/>
    <col min="15363" max="15363" width="19" style="153" customWidth="1"/>
    <col min="15364" max="15364" width="16.140625" style="153" customWidth="1"/>
    <col min="15365" max="15365" width="15.140625" style="153" bestFit="1" customWidth="1"/>
    <col min="15366" max="15366" width="16.140625" style="153" customWidth="1"/>
    <col min="15367" max="15367" width="15.140625" style="153" bestFit="1" customWidth="1"/>
    <col min="15368" max="15368" width="11.5703125" style="153" bestFit="1" customWidth="1"/>
    <col min="15369" max="15369" width="11.5703125" style="153" customWidth="1"/>
    <col min="15370" max="15371" width="15.85546875" style="153" customWidth="1"/>
    <col min="15372" max="15372" width="21.140625" style="153" customWidth="1"/>
    <col min="15373" max="15614" width="11.42578125" style="153"/>
    <col min="15615" max="15615" width="49.140625" style="153" customWidth="1"/>
    <col min="15616" max="15616" width="18.7109375" style="153" customWidth="1"/>
    <col min="15617" max="15617" width="14" style="153" customWidth="1"/>
    <col min="15618" max="15618" width="15.7109375" style="153" customWidth="1"/>
    <col min="15619" max="15619" width="19" style="153" customWidth="1"/>
    <col min="15620" max="15620" width="16.140625" style="153" customWidth="1"/>
    <col min="15621" max="15621" width="15.140625" style="153" bestFit="1" customWidth="1"/>
    <col min="15622" max="15622" width="16.140625" style="153" customWidth="1"/>
    <col min="15623" max="15623" width="15.140625" style="153" bestFit="1" customWidth="1"/>
    <col min="15624" max="15624" width="11.5703125" style="153" bestFit="1" customWidth="1"/>
    <col min="15625" max="15625" width="11.5703125" style="153" customWidth="1"/>
    <col min="15626" max="15627" width="15.85546875" style="153" customWidth="1"/>
    <col min="15628" max="15628" width="21.140625" style="153" customWidth="1"/>
    <col min="15629" max="15870" width="11.42578125" style="153"/>
    <col min="15871" max="15871" width="49.140625" style="153" customWidth="1"/>
    <col min="15872" max="15872" width="18.7109375" style="153" customWidth="1"/>
    <col min="15873" max="15873" width="14" style="153" customWidth="1"/>
    <col min="15874" max="15874" width="15.7109375" style="153" customWidth="1"/>
    <col min="15875" max="15875" width="19" style="153" customWidth="1"/>
    <col min="15876" max="15876" width="16.140625" style="153" customWidth="1"/>
    <col min="15877" max="15877" width="15.140625" style="153" bestFit="1" customWidth="1"/>
    <col min="15878" max="15878" width="16.140625" style="153" customWidth="1"/>
    <col min="15879" max="15879" width="15.140625" style="153" bestFit="1" customWidth="1"/>
    <col min="15880" max="15880" width="11.5703125" style="153" bestFit="1" customWidth="1"/>
    <col min="15881" max="15881" width="11.5703125" style="153" customWidth="1"/>
    <col min="15882" max="15883" width="15.85546875" style="153" customWidth="1"/>
    <col min="15884" max="15884" width="21.140625" style="153" customWidth="1"/>
    <col min="15885" max="16126" width="11.42578125" style="153"/>
    <col min="16127" max="16127" width="49.140625" style="153" customWidth="1"/>
    <col min="16128" max="16128" width="18.7109375" style="153" customWidth="1"/>
    <col min="16129" max="16129" width="14" style="153" customWidth="1"/>
    <col min="16130" max="16130" width="15.7109375" style="153" customWidth="1"/>
    <col min="16131" max="16131" width="19" style="153" customWidth="1"/>
    <col min="16132" max="16132" width="16.140625" style="153" customWidth="1"/>
    <col min="16133" max="16133" width="15.140625" style="153" bestFit="1" customWidth="1"/>
    <col min="16134" max="16134" width="16.140625" style="153" customWidth="1"/>
    <col min="16135" max="16135" width="15.140625" style="153" bestFit="1" customWidth="1"/>
    <col min="16136" max="16136" width="11.5703125" style="153" bestFit="1" customWidth="1"/>
    <col min="16137" max="16137" width="11.5703125" style="153" customWidth="1"/>
    <col min="16138" max="16139" width="15.85546875" style="153" customWidth="1"/>
    <col min="16140" max="16140" width="21.140625" style="153" customWidth="1"/>
    <col min="16141" max="16384" width="11.42578125" style="153"/>
  </cols>
  <sheetData>
    <row r="1" spans="1:12">
      <c r="A1" s="461"/>
      <c r="B1" s="525" t="s">
        <v>233</v>
      </c>
      <c r="C1" s="525"/>
      <c r="D1" s="525"/>
      <c r="E1" s="525"/>
      <c r="F1" s="525"/>
      <c r="G1" s="525"/>
      <c r="H1" s="525"/>
      <c r="I1" s="525"/>
      <c r="J1" s="525"/>
      <c r="K1" s="526"/>
      <c r="L1" s="423" t="s">
        <v>234</v>
      </c>
    </row>
    <row r="2" spans="1:12">
      <c r="A2" s="461"/>
      <c r="B2" s="525"/>
      <c r="C2" s="525"/>
      <c r="D2" s="525"/>
      <c r="E2" s="525"/>
      <c r="F2" s="525"/>
      <c r="G2" s="525"/>
      <c r="H2" s="525"/>
      <c r="I2" s="525"/>
      <c r="J2" s="525"/>
      <c r="K2" s="526"/>
      <c r="L2" s="423"/>
    </row>
    <row r="3" spans="1:12">
      <c r="A3" s="461"/>
      <c r="B3" s="525"/>
      <c r="C3" s="525"/>
      <c r="D3" s="525"/>
      <c r="E3" s="525"/>
      <c r="F3" s="525"/>
      <c r="G3" s="525"/>
      <c r="H3" s="525"/>
      <c r="I3" s="525"/>
      <c r="J3" s="525"/>
      <c r="K3" s="526"/>
      <c r="L3" s="12" t="s">
        <v>235</v>
      </c>
    </row>
    <row r="4" spans="1:12">
      <c r="A4" s="461"/>
      <c r="B4" s="525"/>
      <c r="C4" s="525"/>
      <c r="D4" s="525"/>
      <c r="E4" s="525"/>
      <c r="F4" s="525"/>
      <c r="G4" s="525"/>
      <c r="H4" s="525"/>
      <c r="I4" s="525"/>
      <c r="J4" s="525"/>
      <c r="K4" s="526"/>
      <c r="L4" s="373" t="s">
        <v>236</v>
      </c>
    </row>
    <row r="5" spans="1:12">
      <c r="A5" s="462" t="s">
        <v>62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</row>
    <row r="6" spans="1:12" ht="15" customHeight="1">
      <c r="A6" s="464" t="s">
        <v>31</v>
      </c>
      <c r="B6" s="466" t="s">
        <v>2</v>
      </c>
      <c r="C6" s="467" t="s">
        <v>3</v>
      </c>
      <c r="D6" s="467" t="s">
        <v>4</v>
      </c>
      <c r="E6" s="467" t="s">
        <v>5</v>
      </c>
      <c r="F6" s="468" t="s">
        <v>6</v>
      </c>
      <c r="G6" s="469"/>
      <c r="H6" s="469"/>
      <c r="I6" s="469"/>
      <c r="J6" s="469"/>
      <c r="K6" s="469"/>
      <c r="L6" s="469"/>
    </row>
    <row r="7" spans="1:12" ht="25.5">
      <c r="A7" s="465"/>
      <c r="B7" s="466"/>
      <c r="C7" s="467"/>
      <c r="D7" s="467"/>
      <c r="E7" s="467"/>
      <c r="F7" s="376" t="s">
        <v>7</v>
      </c>
      <c r="G7" s="376" t="s">
        <v>8</v>
      </c>
      <c r="H7" s="376" t="s">
        <v>9</v>
      </c>
      <c r="I7" s="376" t="s">
        <v>10</v>
      </c>
      <c r="J7" s="376" t="s">
        <v>11</v>
      </c>
      <c r="K7" s="376" t="s">
        <v>228</v>
      </c>
      <c r="L7" s="279" t="s">
        <v>242</v>
      </c>
    </row>
    <row r="8" spans="1:12" s="155" customFormat="1" ht="30.75" customHeight="1">
      <c r="A8" s="49" t="s">
        <v>63</v>
      </c>
      <c r="B8" s="50" t="s">
        <v>13</v>
      </c>
      <c r="C8" s="28">
        <v>100</v>
      </c>
      <c r="D8" s="154"/>
      <c r="E8" s="52"/>
      <c r="F8" s="52"/>
      <c r="G8" s="52"/>
      <c r="H8" s="52"/>
      <c r="I8" s="52"/>
      <c r="J8" s="52"/>
      <c r="K8" s="52"/>
      <c r="L8" s="52"/>
    </row>
    <row r="9" spans="1:12" ht="36.75" customHeight="1">
      <c r="A9" s="39" t="s">
        <v>222</v>
      </c>
      <c r="B9" s="42" t="s">
        <v>47</v>
      </c>
      <c r="C9" s="40">
        <v>99948</v>
      </c>
      <c r="D9" s="40"/>
      <c r="E9" s="40">
        <v>154897120</v>
      </c>
      <c r="F9" s="40">
        <f>+E9</f>
        <v>154897120</v>
      </c>
      <c r="G9" s="41"/>
      <c r="H9" s="41"/>
      <c r="I9" s="41"/>
      <c r="J9" s="41"/>
      <c r="K9" s="41"/>
      <c r="L9" s="41"/>
    </row>
    <row r="10" spans="1:12" ht="36.75" customHeight="1">
      <c r="A10" s="39" t="s">
        <v>214</v>
      </c>
      <c r="B10" s="42" t="s">
        <v>47</v>
      </c>
      <c r="C10" s="40">
        <v>216462</v>
      </c>
      <c r="D10" s="40"/>
      <c r="E10" s="40">
        <v>2014599102</v>
      </c>
      <c r="F10" s="40">
        <f>351339760+363574000</f>
        <v>714913760</v>
      </c>
      <c r="G10" s="41"/>
      <c r="H10" s="41"/>
      <c r="I10" s="41">
        <v>1299685342.3000002</v>
      </c>
      <c r="J10" s="41"/>
      <c r="K10" s="41"/>
      <c r="L10" s="41"/>
    </row>
    <row r="11" spans="1:12" s="156" customFormat="1" ht="40.5" customHeight="1">
      <c r="A11" s="49" t="s">
        <v>64</v>
      </c>
      <c r="B11" s="27" t="s">
        <v>13</v>
      </c>
      <c r="C11" s="27">
        <v>25</v>
      </c>
      <c r="D11" s="154"/>
      <c r="E11" s="52"/>
      <c r="F11" s="52"/>
      <c r="G11" s="52"/>
      <c r="H11" s="52"/>
      <c r="I11" s="52"/>
      <c r="J11" s="52"/>
      <c r="K11" s="52"/>
      <c r="L11" s="52"/>
    </row>
    <row r="12" spans="1:12" ht="31.5" customHeight="1">
      <c r="A12" s="39" t="s">
        <v>65</v>
      </c>
      <c r="B12" s="42" t="s">
        <v>47</v>
      </c>
      <c r="C12" s="42">
        <v>267</v>
      </c>
      <c r="D12" s="40"/>
      <c r="E12" s="40">
        <v>171100277</v>
      </c>
      <c r="F12" s="40">
        <f>E12-G12</f>
        <v>48814321</v>
      </c>
      <c r="G12" s="41">
        <f>110000000+12285956</f>
        <v>122285956</v>
      </c>
      <c r="H12" s="41"/>
      <c r="I12" s="41"/>
      <c r="J12" s="41"/>
      <c r="K12" s="41"/>
      <c r="L12" s="41"/>
    </row>
    <row r="13" spans="1:12" s="155" customFormat="1" ht="31.5" customHeight="1">
      <c r="A13" s="49" t="s">
        <v>66</v>
      </c>
      <c r="B13" s="27" t="s">
        <v>33</v>
      </c>
      <c r="C13" s="28">
        <v>100</v>
      </c>
      <c r="D13" s="154"/>
      <c r="E13" s="44"/>
      <c r="F13" s="44"/>
      <c r="G13" s="44"/>
      <c r="H13" s="44"/>
      <c r="I13" s="44"/>
      <c r="J13" s="44"/>
      <c r="K13" s="44"/>
      <c r="L13" s="44"/>
    </row>
    <row r="14" spans="1:12" ht="31.5" customHeight="1">
      <c r="A14" s="39" t="s">
        <v>67</v>
      </c>
      <c r="B14" s="42" t="s">
        <v>54</v>
      </c>
      <c r="C14" s="42">
        <v>4</v>
      </c>
      <c r="D14" s="40"/>
      <c r="E14" s="40">
        <v>154923072</v>
      </c>
      <c r="F14" s="40">
        <v>38923071</v>
      </c>
      <c r="G14" s="41">
        <v>116000000</v>
      </c>
      <c r="H14" s="41"/>
      <c r="I14" s="41"/>
      <c r="J14" s="41"/>
      <c r="K14" s="41"/>
      <c r="L14" s="41"/>
    </row>
    <row r="15" spans="1:12" ht="25.5">
      <c r="A15" s="39" t="s">
        <v>60</v>
      </c>
      <c r="B15" s="42" t="s">
        <v>61</v>
      </c>
      <c r="C15" s="42">
        <v>100</v>
      </c>
      <c r="D15" s="40"/>
      <c r="E15" s="40">
        <v>65000000</v>
      </c>
      <c r="F15" s="40"/>
      <c r="G15" s="41">
        <f>+E15</f>
        <v>65000000</v>
      </c>
      <c r="H15" s="41"/>
      <c r="I15" s="41"/>
      <c r="J15" s="41"/>
      <c r="K15" s="41"/>
      <c r="L15" s="41"/>
    </row>
    <row r="16" spans="1:12" ht="15" customHeight="1">
      <c r="A16" s="458" t="s">
        <v>25</v>
      </c>
      <c r="B16" s="458"/>
      <c r="C16" s="458"/>
      <c r="D16" s="458"/>
      <c r="E16" s="344">
        <f>E9+E10+E12+E14+E15</f>
        <v>2560519571</v>
      </c>
      <c r="F16" s="344">
        <f>SUM(F8:F15)</f>
        <v>957548272</v>
      </c>
      <c r="G16" s="344">
        <f>SUM(G8:G15)</f>
        <v>303285956</v>
      </c>
      <c r="H16" s="344">
        <f>SUM(H8:H15)</f>
        <v>0</v>
      </c>
      <c r="I16" s="344">
        <f>SUM(I8:I15)</f>
        <v>1299685342.3000002</v>
      </c>
      <c r="J16" s="344">
        <f>SUM(J8:J15)</f>
        <v>0</v>
      </c>
      <c r="K16" s="344">
        <f>SUM(K8:K15)</f>
        <v>0</v>
      </c>
      <c r="L16" s="344">
        <f>SUM(L8:L15)</f>
        <v>0</v>
      </c>
    </row>
    <row r="17" spans="1:12">
      <c r="A17" s="459" t="s">
        <v>26</v>
      </c>
      <c r="B17" s="459"/>
      <c r="C17" s="459"/>
      <c r="D17" s="459"/>
      <c r="E17" s="53">
        <f>+'[6]FUENTES Y USOS'!AR13</f>
        <v>2560519570.6537285</v>
      </c>
      <c r="F17" s="53">
        <f>+'[6]FUENTES Y USOS'!AK13</f>
        <v>957548272.04760742</v>
      </c>
      <c r="G17" s="157">
        <f>+'[6]FUENTES Y USOS'!AL13</f>
        <v>303285956.30612087</v>
      </c>
      <c r="H17" s="157">
        <f>+'[6]FUENTES Y USOS'!AM13</f>
        <v>0</v>
      </c>
      <c r="I17" s="157">
        <f>+'[6]FUENTES Y USOS'!AN13</f>
        <v>1299685342.3000002</v>
      </c>
      <c r="J17" s="157">
        <f>+'[6]FUENTES Y USOS'!AO13</f>
        <v>0</v>
      </c>
      <c r="K17" s="157">
        <f>+'[6]FUENTES Y USOS'!AP13</f>
        <v>0</v>
      </c>
      <c r="L17" s="157">
        <f>+'[6]FUENTES Y USOS'!AQ13</f>
        <v>0</v>
      </c>
    </row>
    <row r="18" spans="1:12" ht="15" customHeight="1">
      <c r="A18" s="413" t="s">
        <v>27</v>
      </c>
      <c r="B18" s="413"/>
      <c r="C18" s="413"/>
      <c r="D18" s="413"/>
      <c r="E18" s="54">
        <f t="shared" ref="E18:L18" si="0">+E17-E16</f>
        <v>-0.34627151489257813</v>
      </c>
      <c r="F18" s="54">
        <f t="shared" si="0"/>
        <v>4.7607421875E-2</v>
      </c>
      <c r="G18" s="54">
        <f>+G17-G16</f>
        <v>0.30612087249755859</v>
      </c>
      <c r="H18" s="54">
        <f t="shared" si="0"/>
        <v>0</v>
      </c>
      <c r="I18" s="54">
        <f>+I17-I16</f>
        <v>0</v>
      </c>
      <c r="J18" s="54">
        <f t="shared" si="0"/>
        <v>0</v>
      </c>
      <c r="K18" s="54">
        <f t="shared" si="0"/>
        <v>0</v>
      </c>
      <c r="L18" s="54">
        <f t="shared" si="0"/>
        <v>0</v>
      </c>
    </row>
    <row r="19" spans="1:12">
      <c r="E19" s="227"/>
    </row>
    <row r="21" spans="1:12">
      <c r="A21" s="55"/>
      <c r="B21" s="460" t="s">
        <v>28</v>
      </c>
      <c r="C21" s="460"/>
      <c r="D21" s="460"/>
      <c r="E21" s="460"/>
      <c r="F21" s="269"/>
      <c r="G21" s="272"/>
      <c r="H21" s="37"/>
      <c r="I21" s="37"/>
      <c r="J21" s="37"/>
      <c r="K21" s="37"/>
      <c r="L21" s="37"/>
    </row>
    <row r="22" spans="1:12" s="37" customFormat="1" ht="12.75">
      <c r="A22" s="56"/>
      <c r="B22" s="460" t="s">
        <v>29</v>
      </c>
      <c r="C22" s="460"/>
      <c r="D22" s="460"/>
      <c r="E22" s="460"/>
      <c r="F22" s="269"/>
    </row>
    <row r="23" spans="1:12" s="37" customFormat="1">
      <c r="A23" s="158"/>
      <c r="B23" s="153"/>
      <c r="C23" s="153"/>
      <c r="D23" s="153"/>
      <c r="E23" s="153"/>
      <c r="F23" s="57"/>
      <c r="G23" s="153"/>
      <c r="H23" s="153"/>
      <c r="I23" s="153"/>
      <c r="J23" s="153"/>
      <c r="K23" s="153"/>
      <c r="L23" s="153"/>
    </row>
    <row r="24" spans="1:12">
      <c r="D24" s="153"/>
      <c r="E24" s="153"/>
    </row>
    <row r="25" spans="1:12">
      <c r="D25" s="153"/>
      <c r="E25" s="153"/>
    </row>
    <row r="26" spans="1:12">
      <c r="D26" s="153"/>
      <c r="E26" s="153"/>
    </row>
    <row r="27" spans="1:12">
      <c r="D27" s="153"/>
      <c r="E27" s="153"/>
    </row>
    <row r="28" spans="1:12">
      <c r="D28" s="153"/>
      <c r="E28" s="153"/>
    </row>
    <row r="29" spans="1:12">
      <c r="D29" s="153"/>
      <c r="E29" s="153"/>
    </row>
    <row r="30" spans="1:12">
      <c r="B30" s="57"/>
      <c r="D30" s="153"/>
      <c r="E30" s="153"/>
    </row>
    <row r="31" spans="1:12">
      <c r="D31" s="153"/>
      <c r="E31" s="153"/>
    </row>
    <row r="32" spans="1:12">
      <c r="B32" s="57"/>
      <c r="D32" s="153"/>
      <c r="E32" s="153"/>
    </row>
  </sheetData>
  <mergeCells count="15">
    <mergeCell ref="A1:A4"/>
    <mergeCell ref="L1:L2"/>
    <mergeCell ref="A5:L5"/>
    <mergeCell ref="A6:A7"/>
    <mergeCell ref="B6:B7"/>
    <mergeCell ref="C6:C7"/>
    <mergeCell ref="D6:D7"/>
    <mergeCell ref="E6:E7"/>
    <mergeCell ref="F6:L6"/>
    <mergeCell ref="B1:K4"/>
    <mergeCell ref="A16:D16"/>
    <mergeCell ref="A17:D17"/>
    <mergeCell ref="A18:D18"/>
    <mergeCell ref="B21:E21"/>
    <mergeCell ref="B22:E22"/>
  </mergeCells>
  <pageMargins left="0.7" right="0.7" top="0.75" bottom="0.75" header="0.3" footer="0.3"/>
  <pageSetup orientation="portrait" horizontalDpi="4294967293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3"/>
  <sheetViews>
    <sheetView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G24" sqref="G24"/>
    </sheetView>
  </sheetViews>
  <sheetFormatPr baseColWidth="10" defaultRowHeight="12"/>
  <cols>
    <col min="1" max="1" width="42.85546875" style="58" customWidth="1"/>
    <col min="2" max="2" width="15.42578125" style="58" customWidth="1"/>
    <col min="3" max="3" width="9.7109375" style="73" customWidth="1"/>
    <col min="4" max="4" width="14.140625" style="58" bestFit="1" customWidth="1"/>
    <col min="5" max="5" width="18.42578125" style="58" customWidth="1"/>
    <col min="6" max="6" width="19.7109375" style="58" customWidth="1"/>
    <col min="7" max="7" width="16.140625" style="58" customWidth="1"/>
    <col min="8" max="8" width="14.28515625" style="58" customWidth="1"/>
    <col min="9" max="9" width="17.140625" style="58" customWidth="1"/>
    <col min="10" max="11" width="14" style="58" customWidth="1"/>
    <col min="12" max="12" width="14.140625" style="58" bestFit="1" customWidth="1"/>
    <col min="13" max="13" width="14.140625" style="58" customWidth="1"/>
    <col min="14" max="223" width="11.42578125" style="58"/>
    <col min="224" max="224" width="34.28515625" style="58" customWidth="1"/>
    <col min="225" max="225" width="15.42578125" style="58" customWidth="1"/>
    <col min="226" max="226" width="9.7109375" style="58" customWidth="1"/>
    <col min="227" max="227" width="12.42578125" style="58" customWidth="1"/>
    <col min="228" max="228" width="13.140625" style="58" customWidth="1"/>
    <col min="229" max="229" width="12.5703125" style="58" customWidth="1"/>
    <col min="230" max="230" width="13" style="58" customWidth="1"/>
    <col min="231" max="231" width="14.28515625" style="58" customWidth="1"/>
    <col min="232" max="232" width="17.140625" style="58" customWidth="1"/>
    <col min="233" max="233" width="14" style="58" customWidth="1"/>
    <col min="234" max="235" width="13.42578125" style="58" customWidth="1"/>
    <col min="236" max="237" width="11.42578125" style="58" customWidth="1"/>
    <col min="238" max="238" width="17.42578125" style="58" customWidth="1"/>
    <col min="239" max="239" width="13.28515625" style="58" customWidth="1"/>
    <col min="240" max="242" width="11.42578125" style="58"/>
    <col min="243" max="243" width="42.85546875" style="58" customWidth="1"/>
    <col min="244" max="244" width="15.42578125" style="58" customWidth="1"/>
    <col min="245" max="245" width="9.7109375" style="58" customWidth="1"/>
    <col min="246" max="246" width="14.140625" style="58" bestFit="1" customWidth="1"/>
    <col min="247" max="247" width="18.42578125" style="58" customWidth="1"/>
    <col min="248" max="248" width="19.7109375" style="58" customWidth="1"/>
    <col min="249" max="249" width="16.140625" style="58" customWidth="1"/>
    <col min="250" max="250" width="14.28515625" style="58" customWidth="1"/>
    <col min="251" max="251" width="17.140625" style="58" customWidth="1"/>
    <col min="252" max="253" width="14" style="58" customWidth="1"/>
    <col min="254" max="254" width="14.140625" style="58" bestFit="1" customWidth="1"/>
    <col min="255" max="255" width="14.140625" style="58" customWidth="1"/>
    <col min="256" max="256" width="16.85546875" style="58" customWidth="1"/>
    <col min="257" max="257" width="14.28515625" style="58" customWidth="1"/>
    <col min="258" max="258" width="14.7109375" style="58" customWidth="1"/>
    <col min="259" max="259" width="13.42578125" style="58" bestFit="1" customWidth="1"/>
    <col min="260" max="260" width="12.7109375" style="58" customWidth="1"/>
    <col min="261" max="479" width="11.42578125" style="58"/>
    <col min="480" max="480" width="34.28515625" style="58" customWidth="1"/>
    <col min="481" max="481" width="15.42578125" style="58" customWidth="1"/>
    <col min="482" max="482" width="9.7109375" style="58" customWidth="1"/>
    <col min="483" max="483" width="12.42578125" style="58" customWidth="1"/>
    <col min="484" max="484" width="13.140625" style="58" customWidth="1"/>
    <col min="485" max="485" width="12.5703125" style="58" customWidth="1"/>
    <col min="486" max="486" width="13" style="58" customWidth="1"/>
    <col min="487" max="487" width="14.28515625" style="58" customWidth="1"/>
    <col min="488" max="488" width="17.140625" style="58" customWidth="1"/>
    <col min="489" max="489" width="14" style="58" customWidth="1"/>
    <col min="490" max="491" width="13.42578125" style="58" customWidth="1"/>
    <col min="492" max="493" width="11.42578125" style="58" customWidth="1"/>
    <col min="494" max="494" width="17.42578125" style="58" customWidth="1"/>
    <col min="495" max="495" width="13.28515625" style="58" customWidth="1"/>
    <col min="496" max="498" width="11.42578125" style="58"/>
    <col min="499" max="499" width="42.85546875" style="58" customWidth="1"/>
    <col min="500" max="500" width="15.42578125" style="58" customWidth="1"/>
    <col min="501" max="501" width="9.7109375" style="58" customWidth="1"/>
    <col min="502" max="502" width="14.140625" style="58" bestFit="1" customWidth="1"/>
    <col min="503" max="503" width="18.42578125" style="58" customWidth="1"/>
    <col min="504" max="504" width="19.7109375" style="58" customWidth="1"/>
    <col min="505" max="505" width="16.140625" style="58" customWidth="1"/>
    <col min="506" max="506" width="14.28515625" style="58" customWidth="1"/>
    <col min="507" max="507" width="17.140625" style="58" customWidth="1"/>
    <col min="508" max="509" width="14" style="58" customWidth="1"/>
    <col min="510" max="510" width="14.140625" style="58" bestFit="1" customWidth="1"/>
    <col min="511" max="511" width="14.140625" style="58" customWidth="1"/>
    <col min="512" max="512" width="16.85546875" style="58" customWidth="1"/>
    <col min="513" max="513" width="14.28515625" style="58" customWidth="1"/>
    <col min="514" max="514" width="14.7109375" style="58" customWidth="1"/>
    <col min="515" max="515" width="13.42578125" style="58" bestFit="1" customWidth="1"/>
    <col min="516" max="516" width="12.7109375" style="58" customWidth="1"/>
    <col min="517" max="735" width="11.42578125" style="58"/>
    <col min="736" max="736" width="34.28515625" style="58" customWidth="1"/>
    <col min="737" max="737" width="15.42578125" style="58" customWidth="1"/>
    <col min="738" max="738" width="9.7109375" style="58" customWidth="1"/>
    <col min="739" max="739" width="12.42578125" style="58" customWidth="1"/>
    <col min="740" max="740" width="13.140625" style="58" customWidth="1"/>
    <col min="741" max="741" width="12.5703125" style="58" customWidth="1"/>
    <col min="742" max="742" width="13" style="58" customWidth="1"/>
    <col min="743" max="743" width="14.28515625" style="58" customWidth="1"/>
    <col min="744" max="744" width="17.140625" style="58" customWidth="1"/>
    <col min="745" max="745" width="14" style="58" customWidth="1"/>
    <col min="746" max="747" width="13.42578125" style="58" customWidth="1"/>
    <col min="748" max="749" width="11.42578125" style="58" customWidth="1"/>
    <col min="750" max="750" width="17.42578125" style="58" customWidth="1"/>
    <col min="751" max="751" width="13.28515625" style="58" customWidth="1"/>
    <col min="752" max="754" width="11.42578125" style="58"/>
    <col min="755" max="755" width="42.85546875" style="58" customWidth="1"/>
    <col min="756" max="756" width="15.42578125" style="58" customWidth="1"/>
    <col min="757" max="757" width="9.7109375" style="58" customWidth="1"/>
    <col min="758" max="758" width="14.140625" style="58" bestFit="1" customWidth="1"/>
    <col min="759" max="759" width="18.42578125" style="58" customWidth="1"/>
    <col min="760" max="760" width="19.7109375" style="58" customWidth="1"/>
    <col min="761" max="761" width="16.140625" style="58" customWidth="1"/>
    <col min="762" max="762" width="14.28515625" style="58" customWidth="1"/>
    <col min="763" max="763" width="17.140625" style="58" customWidth="1"/>
    <col min="764" max="765" width="14" style="58" customWidth="1"/>
    <col min="766" max="766" width="14.140625" style="58" bestFit="1" customWidth="1"/>
    <col min="767" max="767" width="14.140625" style="58" customWidth="1"/>
    <col min="768" max="768" width="16.85546875" style="58" customWidth="1"/>
    <col min="769" max="769" width="14.28515625" style="58" customWidth="1"/>
    <col min="770" max="770" width="14.7109375" style="58" customWidth="1"/>
    <col min="771" max="771" width="13.42578125" style="58" bestFit="1" customWidth="1"/>
    <col min="772" max="772" width="12.7109375" style="58" customWidth="1"/>
    <col min="773" max="991" width="11.42578125" style="58"/>
    <col min="992" max="992" width="34.28515625" style="58" customWidth="1"/>
    <col min="993" max="993" width="15.42578125" style="58" customWidth="1"/>
    <col min="994" max="994" width="9.7109375" style="58" customWidth="1"/>
    <col min="995" max="995" width="12.42578125" style="58" customWidth="1"/>
    <col min="996" max="996" width="13.140625" style="58" customWidth="1"/>
    <col min="997" max="997" width="12.5703125" style="58" customWidth="1"/>
    <col min="998" max="998" width="13" style="58" customWidth="1"/>
    <col min="999" max="999" width="14.28515625" style="58" customWidth="1"/>
    <col min="1000" max="1000" width="17.140625" style="58" customWidth="1"/>
    <col min="1001" max="1001" width="14" style="58" customWidth="1"/>
    <col min="1002" max="1003" width="13.42578125" style="58" customWidth="1"/>
    <col min="1004" max="1005" width="11.42578125" style="58" customWidth="1"/>
    <col min="1006" max="1006" width="17.42578125" style="58" customWidth="1"/>
    <col min="1007" max="1007" width="13.28515625" style="58" customWidth="1"/>
    <col min="1008" max="1010" width="11.42578125" style="58"/>
    <col min="1011" max="1011" width="42.85546875" style="58" customWidth="1"/>
    <col min="1012" max="1012" width="15.42578125" style="58" customWidth="1"/>
    <col min="1013" max="1013" width="9.7109375" style="58" customWidth="1"/>
    <col min="1014" max="1014" width="14.140625" style="58" bestFit="1" customWidth="1"/>
    <col min="1015" max="1015" width="18.42578125" style="58" customWidth="1"/>
    <col min="1016" max="1016" width="19.7109375" style="58" customWidth="1"/>
    <col min="1017" max="1017" width="16.140625" style="58" customWidth="1"/>
    <col min="1018" max="1018" width="14.28515625" style="58" customWidth="1"/>
    <col min="1019" max="1019" width="17.140625" style="58" customWidth="1"/>
    <col min="1020" max="1021" width="14" style="58" customWidth="1"/>
    <col min="1022" max="1022" width="14.140625" style="58" bestFit="1" customWidth="1"/>
    <col min="1023" max="1023" width="14.140625" style="58" customWidth="1"/>
    <col min="1024" max="1024" width="16.85546875" style="58" customWidth="1"/>
    <col min="1025" max="1025" width="14.28515625" style="58" customWidth="1"/>
    <col min="1026" max="1026" width="14.7109375" style="58" customWidth="1"/>
    <col min="1027" max="1027" width="13.42578125" style="58" bestFit="1" customWidth="1"/>
    <col min="1028" max="1028" width="12.7109375" style="58" customWidth="1"/>
    <col min="1029" max="1247" width="11.42578125" style="58"/>
    <col min="1248" max="1248" width="34.28515625" style="58" customWidth="1"/>
    <col min="1249" max="1249" width="15.42578125" style="58" customWidth="1"/>
    <col min="1250" max="1250" width="9.7109375" style="58" customWidth="1"/>
    <col min="1251" max="1251" width="12.42578125" style="58" customWidth="1"/>
    <col min="1252" max="1252" width="13.140625" style="58" customWidth="1"/>
    <col min="1253" max="1253" width="12.5703125" style="58" customWidth="1"/>
    <col min="1254" max="1254" width="13" style="58" customWidth="1"/>
    <col min="1255" max="1255" width="14.28515625" style="58" customWidth="1"/>
    <col min="1256" max="1256" width="17.140625" style="58" customWidth="1"/>
    <col min="1257" max="1257" width="14" style="58" customWidth="1"/>
    <col min="1258" max="1259" width="13.42578125" style="58" customWidth="1"/>
    <col min="1260" max="1261" width="11.42578125" style="58" customWidth="1"/>
    <col min="1262" max="1262" width="17.42578125" style="58" customWidth="1"/>
    <col min="1263" max="1263" width="13.28515625" style="58" customWidth="1"/>
    <col min="1264" max="1266" width="11.42578125" style="58"/>
    <col min="1267" max="1267" width="42.85546875" style="58" customWidth="1"/>
    <col min="1268" max="1268" width="15.42578125" style="58" customWidth="1"/>
    <col min="1269" max="1269" width="9.7109375" style="58" customWidth="1"/>
    <col min="1270" max="1270" width="14.140625" style="58" bestFit="1" customWidth="1"/>
    <col min="1271" max="1271" width="18.42578125" style="58" customWidth="1"/>
    <col min="1272" max="1272" width="19.7109375" style="58" customWidth="1"/>
    <col min="1273" max="1273" width="16.140625" style="58" customWidth="1"/>
    <col min="1274" max="1274" width="14.28515625" style="58" customWidth="1"/>
    <col min="1275" max="1275" width="17.140625" style="58" customWidth="1"/>
    <col min="1276" max="1277" width="14" style="58" customWidth="1"/>
    <col min="1278" max="1278" width="14.140625" style="58" bestFit="1" customWidth="1"/>
    <col min="1279" max="1279" width="14.140625" style="58" customWidth="1"/>
    <col min="1280" max="1280" width="16.85546875" style="58" customWidth="1"/>
    <col min="1281" max="1281" width="14.28515625" style="58" customWidth="1"/>
    <col min="1282" max="1282" width="14.7109375" style="58" customWidth="1"/>
    <col min="1283" max="1283" width="13.42578125" style="58" bestFit="1" customWidth="1"/>
    <col min="1284" max="1284" width="12.7109375" style="58" customWidth="1"/>
    <col min="1285" max="1503" width="11.42578125" style="58"/>
    <col min="1504" max="1504" width="34.28515625" style="58" customWidth="1"/>
    <col min="1505" max="1505" width="15.42578125" style="58" customWidth="1"/>
    <col min="1506" max="1506" width="9.7109375" style="58" customWidth="1"/>
    <col min="1507" max="1507" width="12.42578125" style="58" customWidth="1"/>
    <col min="1508" max="1508" width="13.140625" style="58" customWidth="1"/>
    <col min="1509" max="1509" width="12.5703125" style="58" customWidth="1"/>
    <col min="1510" max="1510" width="13" style="58" customWidth="1"/>
    <col min="1511" max="1511" width="14.28515625" style="58" customWidth="1"/>
    <col min="1512" max="1512" width="17.140625" style="58" customWidth="1"/>
    <col min="1513" max="1513" width="14" style="58" customWidth="1"/>
    <col min="1514" max="1515" width="13.42578125" style="58" customWidth="1"/>
    <col min="1516" max="1517" width="11.42578125" style="58" customWidth="1"/>
    <col min="1518" max="1518" width="17.42578125" style="58" customWidth="1"/>
    <col min="1519" max="1519" width="13.28515625" style="58" customWidth="1"/>
    <col min="1520" max="1522" width="11.42578125" style="58"/>
    <col min="1523" max="1523" width="42.85546875" style="58" customWidth="1"/>
    <col min="1524" max="1524" width="15.42578125" style="58" customWidth="1"/>
    <col min="1525" max="1525" width="9.7109375" style="58" customWidth="1"/>
    <col min="1526" max="1526" width="14.140625" style="58" bestFit="1" customWidth="1"/>
    <col min="1527" max="1527" width="18.42578125" style="58" customWidth="1"/>
    <col min="1528" max="1528" width="19.7109375" style="58" customWidth="1"/>
    <col min="1529" max="1529" width="16.140625" style="58" customWidth="1"/>
    <col min="1530" max="1530" width="14.28515625" style="58" customWidth="1"/>
    <col min="1531" max="1531" width="17.140625" style="58" customWidth="1"/>
    <col min="1532" max="1533" width="14" style="58" customWidth="1"/>
    <col min="1534" max="1534" width="14.140625" style="58" bestFit="1" customWidth="1"/>
    <col min="1535" max="1535" width="14.140625" style="58" customWidth="1"/>
    <col min="1536" max="1536" width="16.85546875" style="58" customWidth="1"/>
    <col min="1537" max="1537" width="14.28515625" style="58" customWidth="1"/>
    <col min="1538" max="1538" width="14.7109375" style="58" customWidth="1"/>
    <col min="1539" max="1539" width="13.42578125" style="58" bestFit="1" customWidth="1"/>
    <col min="1540" max="1540" width="12.7109375" style="58" customWidth="1"/>
    <col min="1541" max="1759" width="11.42578125" style="58"/>
    <col min="1760" max="1760" width="34.28515625" style="58" customWidth="1"/>
    <col min="1761" max="1761" width="15.42578125" style="58" customWidth="1"/>
    <col min="1762" max="1762" width="9.7109375" style="58" customWidth="1"/>
    <col min="1763" max="1763" width="12.42578125" style="58" customWidth="1"/>
    <col min="1764" max="1764" width="13.140625" style="58" customWidth="1"/>
    <col min="1765" max="1765" width="12.5703125" style="58" customWidth="1"/>
    <col min="1766" max="1766" width="13" style="58" customWidth="1"/>
    <col min="1767" max="1767" width="14.28515625" style="58" customWidth="1"/>
    <col min="1768" max="1768" width="17.140625" style="58" customWidth="1"/>
    <col min="1769" max="1769" width="14" style="58" customWidth="1"/>
    <col min="1770" max="1771" width="13.42578125" style="58" customWidth="1"/>
    <col min="1772" max="1773" width="11.42578125" style="58" customWidth="1"/>
    <col min="1774" max="1774" width="17.42578125" style="58" customWidth="1"/>
    <col min="1775" max="1775" width="13.28515625" style="58" customWidth="1"/>
    <col min="1776" max="1778" width="11.42578125" style="58"/>
    <col min="1779" max="1779" width="42.85546875" style="58" customWidth="1"/>
    <col min="1780" max="1780" width="15.42578125" style="58" customWidth="1"/>
    <col min="1781" max="1781" width="9.7109375" style="58" customWidth="1"/>
    <col min="1782" max="1782" width="14.140625" style="58" bestFit="1" customWidth="1"/>
    <col min="1783" max="1783" width="18.42578125" style="58" customWidth="1"/>
    <col min="1784" max="1784" width="19.7109375" style="58" customWidth="1"/>
    <col min="1785" max="1785" width="16.140625" style="58" customWidth="1"/>
    <col min="1786" max="1786" width="14.28515625" style="58" customWidth="1"/>
    <col min="1787" max="1787" width="17.140625" style="58" customWidth="1"/>
    <col min="1788" max="1789" width="14" style="58" customWidth="1"/>
    <col min="1790" max="1790" width="14.140625" style="58" bestFit="1" customWidth="1"/>
    <col min="1791" max="1791" width="14.140625" style="58" customWidth="1"/>
    <col min="1792" max="1792" width="16.85546875" style="58" customWidth="1"/>
    <col min="1793" max="1793" width="14.28515625" style="58" customWidth="1"/>
    <col min="1794" max="1794" width="14.7109375" style="58" customWidth="1"/>
    <col min="1795" max="1795" width="13.42578125" style="58" bestFit="1" customWidth="1"/>
    <col min="1796" max="1796" width="12.7109375" style="58" customWidth="1"/>
    <col min="1797" max="2015" width="11.42578125" style="58"/>
    <col min="2016" max="2016" width="34.28515625" style="58" customWidth="1"/>
    <col min="2017" max="2017" width="15.42578125" style="58" customWidth="1"/>
    <col min="2018" max="2018" width="9.7109375" style="58" customWidth="1"/>
    <col min="2019" max="2019" width="12.42578125" style="58" customWidth="1"/>
    <col min="2020" max="2020" width="13.140625" style="58" customWidth="1"/>
    <col min="2021" max="2021" width="12.5703125" style="58" customWidth="1"/>
    <col min="2022" max="2022" width="13" style="58" customWidth="1"/>
    <col min="2023" max="2023" width="14.28515625" style="58" customWidth="1"/>
    <col min="2024" max="2024" width="17.140625" style="58" customWidth="1"/>
    <col min="2025" max="2025" width="14" style="58" customWidth="1"/>
    <col min="2026" max="2027" width="13.42578125" style="58" customWidth="1"/>
    <col min="2028" max="2029" width="11.42578125" style="58" customWidth="1"/>
    <col min="2030" max="2030" width="17.42578125" style="58" customWidth="1"/>
    <col min="2031" max="2031" width="13.28515625" style="58" customWidth="1"/>
    <col min="2032" max="2034" width="11.42578125" style="58"/>
    <col min="2035" max="2035" width="42.85546875" style="58" customWidth="1"/>
    <col min="2036" max="2036" width="15.42578125" style="58" customWidth="1"/>
    <col min="2037" max="2037" width="9.7109375" style="58" customWidth="1"/>
    <col min="2038" max="2038" width="14.140625" style="58" bestFit="1" customWidth="1"/>
    <col min="2039" max="2039" width="18.42578125" style="58" customWidth="1"/>
    <col min="2040" max="2040" width="19.7109375" style="58" customWidth="1"/>
    <col min="2041" max="2041" width="16.140625" style="58" customWidth="1"/>
    <col min="2042" max="2042" width="14.28515625" style="58" customWidth="1"/>
    <col min="2043" max="2043" width="17.140625" style="58" customWidth="1"/>
    <col min="2044" max="2045" width="14" style="58" customWidth="1"/>
    <col min="2046" max="2046" width="14.140625" style="58" bestFit="1" customWidth="1"/>
    <col min="2047" max="2047" width="14.140625" style="58" customWidth="1"/>
    <col min="2048" max="2048" width="16.85546875" style="58" customWidth="1"/>
    <col min="2049" max="2049" width="14.28515625" style="58" customWidth="1"/>
    <col min="2050" max="2050" width="14.7109375" style="58" customWidth="1"/>
    <col min="2051" max="2051" width="13.42578125" style="58" bestFit="1" customWidth="1"/>
    <col min="2052" max="2052" width="12.7109375" style="58" customWidth="1"/>
    <col min="2053" max="2271" width="11.42578125" style="58"/>
    <col min="2272" max="2272" width="34.28515625" style="58" customWidth="1"/>
    <col min="2273" max="2273" width="15.42578125" style="58" customWidth="1"/>
    <col min="2274" max="2274" width="9.7109375" style="58" customWidth="1"/>
    <col min="2275" max="2275" width="12.42578125" style="58" customWidth="1"/>
    <col min="2276" max="2276" width="13.140625" style="58" customWidth="1"/>
    <col min="2277" max="2277" width="12.5703125" style="58" customWidth="1"/>
    <col min="2278" max="2278" width="13" style="58" customWidth="1"/>
    <col min="2279" max="2279" width="14.28515625" style="58" customWidth="1"/>
    <col min="2280" max="2280" width="17.140625" style="58" customWidth="1"/>
    <col min="2281" max="2281" width="14" style="58" customWidth="1"/>
    <col min="2282" max="2283" width="13.42578125" style="58" customWidth="1"/>
    <col min="2284" max="2285" width="11.42578125" style="58" customWidth="1"/>
    <col min="2286" max="2286" width="17.42578125" style="58" customWidth="1"/>
    <col min="2287" max="2287" width="13.28515625" style="58" customWidth="1"/>
    <col min="2288" max="2290" width="11.42578125" style="58"/>
    <col min="2291" max="2291" width="42.85546875" style="58" customWidth="1"/>
    <col min="2292" max="2292" width="15.42578125" style="58" customWidth="1"/>
    <col min="2293" max="2293" width="9.7109375" style="58" customWidth="1"/>
    <col min="2294" max="2294" width="14.140625" style="58" bestFit="1" customWidth="1"/>
    <col min="2295" max="2295" width="18.42578125" style="58" customWidth="1"/>
    <col min="2296" max="2296" width="19.7109375" style="58" customWidth="1"/>
    <col min="2297" max="2297" width="16.140625" style="58" customWidth="1"/>
    <col min="2298" max="2298" width="14.28515625" style="58" customWidth="1"/>
    <col min="2299" max="2299" width="17.140625" style="58" customWidth="1"/>
    <col min="2300" max="2301" width="14" style="58" customWidth="1"/>
    <col min="2302" max="2302" width="14.140625" style="58" bestFit="1" customWidth="1"/>
    <col min="2303" max="2303" width="14.140625" style="58" customWidth="1"/>
    <col min="2304" max="2304" width="16.85546875" style="58" customWidth="1"/>
    <col min="2305" max="2305" width="14.28515625" style="58" customWidth="1"/>
    <col min="2306" max="2306" width="14.7109375" style="58" customWidth="1"/>
    <col min="2307" max="2307" width="13.42578125" style="58" bestFit="1" customWidth="1"/>
    <col min="2308" max="2308" width="12.7109375" style="58" customWidth="1"/>
    <col min="2309" max="2527" width="11.42578125" style="58"/>
    <col min="2528" max="2528" width="34.28515625" style="58" customWidth="1"/>
    <col min="2529" max="2529" width="15.42578125" style="58" customWidth="1"/>
    <col min="2530" max="2530" width="9.7109375" style="58" customWidth="1"/>
    <col min="2531" max="2531" width="12.42578125" style="58" customWidth="1"/>
    <col min="2532" max="2532" width="13.140625" style="58" customWidth="1"/>
    <col min="2533" max="2533" width="12.5703125" style="58" customWidth="1"/>
    <col min="2534" max="2534" width="13" style="58" customWidth="1"/>
    <col min="2535" max="2535" width="14.28515625" style="58" customWidth="1"/>
    <col min="2536" max="2536" width="17.140625" style="58" customWidth="1"/>
    <col min="2537" max="2537" width="14" style="58" customWidth="1"/>
    <col min="2538" max="2539" width="13.42578125" style="58" customWidth="1"/>
    <col min="2540" max="2541" width="11.42578125" style="58" customWidth="1"/>
    <col min="2542" max="2542" width="17.42578125" style="58" customWidth="1"/>
    <col min="2543" max="2543" width="13.28515625" style="58" customWidth="1"/>
    <col min="2544" max="2546" width="11.42578125" style="58"/>
    <col min="2547" max="2547" width="42.85546875" style="58" customWidth="1"/>
    <col min="2548" max="2548" width="15.42578125" style="58" customWidth="1"/>
    <col min="2549" max="2549" width="9.7109375" style="58" customWidth="1"/>
    <col min="2550" max="2550" width="14.140625" style="58" bestFit="1" customWidth="1"/>
    <col min="2551" max="2551" width="18.42578125" style="58" customWidth="1"/>
    <col min="2552" max="2552" width="19.7109375" style="58" customWidth="1"/>
    <col min="2553" max="2553" width="16.140625" style="58" customWidth="1"/>
    <col min="2554" max="2554" width="14.28515625" style="58" customWidth="1"/>
    <col min="2555" max="2555" width="17.140625" style="58" customWidth="1"/>
    <col min="2556" max="2557" width="14" style="58" customWidth="1"/>
    <col min="2558" max="2558" width="14.140625" style="58" bestFit="1" customWidth="1"/>
    <col min="2559" max="2559" width="14.140625" style="58" customWidth="1"/>
    <col min="2560" max="2560" width="16.85546875" style="58" customWidth="1"/>
    <col min="2561" max="2561" width="14.28515625" style="58" customWidth="1"/>
    <col min="2562" max="2562" width="14.7109375" style="58" customWidth="1"/>
    <col min="2563" max="2563" width="13.42578125" style="58" bestFit="1" customWidth="1"/>
    <col min="2564" max="2564" width="12.7109375" style="58" customWidth="1"/>
    <col min="2565" max="2783" width="11.42578125" style="58"/>
    <col min="2784" max="2784" width="34.28515625" style="58" customWidth="1"/>
    <col min="2785" max="2785" width="15.42578125" style="58" customWidth="1"/>
    <col min="2786" max="2786" width="9.7109375" style="58" customWidth="1"/>
    <col min="2787" max="2787" width="12.42578125" style="58" customWidth="1"/>
    <col min="2788" max="2788" width="13.140625" style="58" customWidth="1"/>
    <col min="2789" max="2789" width="12.5703125" style="58" customWidth="1"/>
    <col min="2790" max="2790" width="13" style="58" customWidth="1"/>
    <col min="2791" max="2791" width="14.28515625" style="58" customWidth="1"/>
    <col min="2792" max="2792" width="17.140625" style="58" customWidth="1"/>
    <col min="2793" max="2793" width="14" style="58" customWidth="1"/>
    <col min="2794" max="2795" width="13.42578125" style="58" customWidth="1"/>
    <col min="2796" max="2797" width="11.42578125" style="58" customWidth="1"/>
    <col min="2798" max="2798" width="17.42578125" style="58" customWidth="1"/>
    <col min="2799" max="2799" width="13.28515625" style="58" customWidth="1"/>
    <col min="2800" max="2802" width="11.42578125" style="58"/>
    <col min="2803" max="2803" width="42.85546875" style="58" customWidth="1"/>
    <col min="2804" max="2804" width="15.42578125" style="58" customWidth="1"/>
    <col min="2805" max="2805" width="9.7109375" style="58" customWidth="1"/>
    <col min="2806" max="2806" width="14.140625" style="58" bestFit="1" customWidth="1"/>
    <col min="2807" max="2807" width="18.42578125" style="58" customWidth="1"/>
    <col min="2808" max="2808" width="19.7109375" style="58" customWidth="1"/>
    <col min="2809" max="2809" width="16.140625" style="58" customWidth="1"/>
    <col min="2810" max="2810" width="14.28515625" style="58" customWidth="1"/>
    <col min="2811" max="2811" width="17.140625" style="58" customWidth="1"/>
    <col min="2812" max="2813" width="14" style="58" customWidth="1"/>
    <col min="2814" max="2814" width="14.140625" style="58" bestFit="1" customWidth="1"/>
    <col min="2815" max="2815" width="14.140625" style="58" customWidth="1"/>
    <col min="2816" max="2816" width="16.85546875" style="58" customWidth="1"/>
    <col min="2817" max="2817" width="14.28515625" style="58" customWidth="1"/>
    <col min="2818" max="2818" width="14.7109375" style="58" customWidth="1"/>
    <col min="2819" max="2819" width="13.42578125" style="58" bestFit="1" customWidth="1"/>
    <col min="2820" max="2820" width="12.7109375" style="58" customWidth="1"/>
    <col min="2821" max="3039" width="11.42578125" style="58"/>
    <col min="3040" max="3040" width="34.28515625" style="58" customWidth="1"/>
    <col min="3041" max="3041" width="15.42578125" style="58" customWidth="1"/>
    <col min="3042" max="3042" width="9.7109375" style="58" customWidth="1"/>
    <col min="3043" max="3043" width="12.42578125" style="58" customWidth="1"/>
    <col min="3044" max="3044" width="13.140625" style="58" customWidth="1"/>
    <col min="3045" max="3045" width="12.5703125" style="58" customWidth="1"/>
    <col min="3046" max="3046" width="13" style="58" customWidth="1"/>
    <col min="3047" max="3047" width="14.28515625" style="58" customWidth="1"/>
    <col min="3048" max="3048" width="17.140625" style="58" customWidth="1"/>
    <col min="3049" max="3049" width="14" style="58" customWidth="1"/>
    <col min="3050" max="3051" width="13.42578125" style="58" customWidth="1"/>
    <col min="3052" max="3053" width="11.42578125" style="58" customWidth="1"/>
    <col min="3054" max="3054" width="17.42578125" style="58" customWidth="1"/>
    <col min="3055" max="3055" width="13.28515625" style="58" customWidth="1"/>
    <col min="3056" max="3058" width="11.42578125" style="58"/>
    <col min="3059" max="3059" width="42.85546875" style="58" customWidth="1"/>
    <col min="3060" max="3060" width="15.42578125" style="58" customWidth="1"/>
    <col min="3061" max="3061" width="9.7109375" style="58" customWidth="1"/>
    <col min="3062" max="3062" width="14.140625" style="58" bestFit="1" customWidth="1"/>
    <col min="3063" max="3063" width="18.42578125" style="58" customWidth="1"/>
    <col min="3064" max="3064" width="19.7109375" style="58" customWidth="1"/>
    <col min="3065" max="3065" width="16.140625" style="58" customWidth="1"/>
    <col min="3066" max="3066" width="14.28515625" style="58" customWidth="1"/>
    <col min="3067" max="3067" width="17.140625" style="58" customWidth="1"/>
    <col min="3068" max="3069" width="14" style="58" customWidth="1"/>
    <col min="3070" max="3070" width="14.140625" style="58" bestFit="1" customWidth="1"/>
    <col min="3071" max="3071" width="14.140625" style="58" customWidth="1"/>
    <col min="3072" max="3072" width="16.85546875" style="58" customWidth="1"/>
    <col min="3073" max="3073" width="14.28515625" style="58" customWidth="1"/>
    <col min="3074" max="3074" width="14.7109375" style="58" customWidth="1"/>
    <col min="3075" max="3075" width="13.42578125" style="58" bestFit="1" customWidth="1"/>
    <col min="3076" max="3076" width="12.7109375" style="58" customWidth="1"/>
    <col min="3077" max="3295" width="11.42578125" style="58"/>
    <col min="3296" max="3296" width="34.28515625" style="58" customWidth="1"/>
    <col min="3297" max="3297" width="15.42578125" style="58" customWidth="1"/>
    <col min="3298" max="3298" width="9.7109375" style="58" customWidth="1"/>
    <col min="3299" max="3299" width="12.42578125" style="58" customWidth="1"/>
    <col min="3300" max="3300" width="13.140625" style="58" customWidth="1"/>
    <col min="3301" max="3301" width="12.5703125" style="58" customWidth="1"/>
    <col min="3302" max="3302" width="13" style="58" customWidth="1"/>
    <col min="3303" max="3303" width="14.28515625" style="58" customWidth="1"/>
    <col min="3304" max="3304" width="17.140625" style="58" customWidth="1"/>
    <col min="3305" max="3305" width="14" style="58" customWidth="1"/>
    <col min="3306" max="3307" width="13.42578125" style="58" customWidth="1"/>
    <col min="3308" max="3309" width="11.42578125" style="58" customWidth="1"/>
    <col min="3310" max="3310" width="17.42578125" style="58" customWidth="1"/>
    <col min="3311" max="3311" width="13.28515625" style="58" customWidth="1"/>
    <col min="3312" max="3314" width="11.42578125" style="58"/>
    <col min="3315" max="3315" width="42.85546875" style="58" customWidth="1"/>
    <col min="3316" max="3316" width="15.42578125" style="58" customWidth="1"/>
    <col min="3317" max="3317" width="9.7109375" style="58" customWidth="1"/>
    <col min="3318" max="3318" width="14.140625" style="58" bestFit="1" customWidth="1"/>
    <col min="3319" max="3319" width="18.42578125" style="58" customWidth="1"/>
    <col min="3320" max="3320" width="19.7109375" style="58" customWidth="1"/>
    <col min="3321" max="3321" width="16.140625" style="58" customWidth="1"/>
    <col min="3322" max="3322" width="14.28515625" style="58" customWidth="1"/>
    <col min="3323" max="3323" width="17.140625" style="58" customWidth="1"/>
    <col min="3324" max="3325" width="14" style="58" customWidth="1"/>
    <col min="3326" max="3326" width="14.140625" style="58" bestFit="1" customWidth="1"/>
    <col min="3327" max="3327" width="14.140625" style="58" customWidth="1"/>
    <col min="3328" max="3328" width="16.85546875" style="58" customWidth="1"/>
    <col min="3329" max="3329" width="14.28515625" style="58" customWidth="1"/>
    <col min="3330" max="3330" width="14.7109375" style="58" customWidth="1"/>
    <col min="3331" max="3331" width="13.42578125" style="58" bestFit="1" customWidth="1"/>
    <col min="3332" max="3332" width="12.7109375" style="58" customWidth="1"/>
    <col min="3333" max="3551" width="11.42578125" style="58"/>
    <col min="3552" max="3552" width="34.28515625" style="58" customWidth="1"/>
    <col min="3553" max="3553" width="15.42578125" style="58" customWidth="1"/>
    <col min="3554" max="3554" width="9.7109375" style="58" customWidth="1"/>
    <col min="3555" max="3555" width="12.42578125" style="58" customWidth="1"/>
    <col min="3556" max="3556" width="13.140625" style="58" customWidth="1"/>
    <col min="3557" max="3557" width="12.5703125" style="58" customWidth="1"/>
    <col min="3558" max="3558" width="13" style="58" customWidth="1"/>
    <col min="3559" max="3559" width="14.28515625" style="58" customWidth="1"/>
    <col min="3560" max="3560" width="17.140625" style="58" customWidth="1"/>
    <col min="3561" max="3561" width="14" style="58" customWidth="1"/>
    <col min="3562" max="3563" width="13.42578125" style="58" customWidth="1"/>
    <col min="3564" max="3565" width="11.42578125" style="58" customWidth="1"/>
    <col min="3566" max="3566" width="17.42578125" style="58" customWidth="1"/>
    <col min="3567" max="3567" width="13.28515625" style="58" customWidth="1"/>
    <col min="3568" max="3570" width="11.42578125" style="58"/>
    <col min="3571" max="3571" width="42.85546875" style="58" customWidth="1"/>
    <col min="3572" max="3572" width="15.42578125" style="58" customWidth="1"/>
    <col min="3573" max="3573" width="9.7109375" style="58" customWidth="1"/>
    <col min="3574" max="3574" width="14.140625" style="58" bestFit="1" customWidth="1"/>
    <col min="3575" max="3575" width="18.42578125" style="58" customWidth="1"/>
    <col min="3576" max="3576" width="19.7109375" style="58" customWidth="1"/>
    <col min="3577" max="3577" width="16.140625" style="58" customWidth="1"/>
    <col min="3578" max="3578" width="14.28515625" style="58" customWidth="1"/>
    <col min="3579" max="3579" width="17.140625" style="58" customWidth="1"/>
    <col min="3580" max="3581" width="14" style="58" customWidth="1"/>
    <col min="3582" max="3582" width="14.140625" style="58" bestFit="1" customWidth="1"/>
    <col min="3583" max="3583" width="14.140625" style="58" customWidth="1"/>
    <col min="3584" max="3584" width="16.85546875" style="58" customWidth="1"/>
    <col min="3585" max="3585" width="14.28515625" style="58" customWidth="1"/>
    <col min="3586" max="3586" width="14.7109375" style="58" customWidth="1"/>
    <col min="3587" max="3587" width="13.42578125" style="58" bestFit="1" customWidth="1"/>
    <col min="3588" max="3588" width="12.7109375" style="58" customWidth="1"/>
    <col min="3589" max="3807" width="11.42578125" style="58"/>
    <col min="3808" max="3808" width="34.28515625" style="58" customWidth="1"/>
    <col min="3809" max="3809" width="15.42578125" style="58" customWidth="1"/>
    <col min="3810" max="3810" width="9.7109375" style="58" customWidth="1"/>
    <col min="3811" max="3811" width="12.42578125" style="58" customWidth="1"/>
    <col min="3812" max="3812" width="13.140625" style="58" customWidth="1"/>
    <col min="3813" max="3813" width="12.5703125" style="58" customWidth="1"/>
    <col min="3814" max="3814" width="13" style="58" customWidth="1"/>
    <col min="3815" max="3815" width="14.28515625" style="58" customWidth="1"/>
    <col min="3816" max="3816" width="17.140625" style="58" customWidth="1"/>
    <col min="3817" max="3817" width="14" style="58" customWidth="1"/>
    <col min="3818" max="3819" width="13.42578125" style="58" customWidth="1"/>
    <col min="3820" max="3821" width="11.42578125" style="58" customWidth="1"/>
    <col min="3822" max="3822" width="17.42578125" style="58" customWidth="1"/>
    <col min="3823" max="3823" width="13.28515625" style="58" customWidth="1"/>
    <col min="3824" max="3826" width="11.42578125" style="58"/>
    <col min="3827" max="3827" width="42.85546875" style="58" customWidth="1"/>
    <col min="3828" max="3828" width="15.42578125" style="58" customWidth="1"/>
    <col min="3829" max="3829" width="9.7109375" style="58" customWidth="1"/>
    <col min="3830" max="3830" width="14.140625" style="58" bestFit="1" customWidth="1"/>
    <col min="3831" max="3831" width="18.42578125" style="58" customWidth="1"/>
    <col min="3832" max="3832" width="19.7109375" style="58" customWidth="1"/>
    <col min="3833" max="3833" width="16.140625" style="58" customWidth="1"/>
    <col min="3834" max="3834" width="14.28515625" style="58" customWidth="1"/>
    <col min="3835" max="3835" width="17.140625" style="58" customWidth="1"/>
    <col min="3836" max="3837" width="14" style="58" customWidth="1"/>
    <col min="3838" max="3838" width="14.140625" style="58" bestFit="1" customWidth="1"/>
    <col min="3839" max="3839" width="14.140625" style="58" customWidth="1"/>
    <col min="3840" max="3840" width="16.85546875" style="58" customWidth="1"/>
    <col min="3841" max="3841" width="14.28515625" style="58" customWidth="1"/>
    <col min="3842" max="3842" width="14.7109375" style="58" customWidth="1"/>
    <col min="3843" max="3843" width="13.42578125" style="58" bestFit="1" customWidth="1"/>
    <col min="3844" max="3844" width="12.7109375" style="58" customWidth="1"/>
    <col min="3845" max="4063" width="11.42578125" style="58"/>
    <col min="4064" max="4064" width="34.28515625" style="58" customWidth="1"/>
    <col min="4065" max="4065" width="15.42578125" style="58" customWidth="1"/>
    <col min="4066" max="4066" width="9.7109375" style="58" customWidth="1"/>
    <col min="4067" max="4067" width="12.42578125" style="58" customWidth="1"/>
    <col min="4068" max="4068" width="13.140625" style="58" customWidth="1"/>
    <col min="4069" max="4069" width="12.5703125" style="58" customWidth="1"/>
    <col min="4070" max="4070" width="13" style="58" customWidth="1"/>
    <col min="4071" max="4071" width="14.28515625" style="58" customWidth="1"/>
    <col min="4072" max="4072" width="17.140625" style="58" customWidth="1"/>
    <col min="4073" max="4073" width="14" style="58" customWidth="1"/>
    <col min="4074" max="4075" width="13.42578125" style="58" customWidth="1"/>
    <col min="4076" max="4077" width="11.42578125" style="58" customWidth="1"/>
    <col min="4078" max="4078" width="17.42578125" style="58" customWidth="1"/>
    <col min="4079" max="4079" width="13.28515625" style="58" customWidth="1"/>
    <col min="4080" max="4082" width="11.42578125" style="58"/>
    <col min="4083" max="4083" width="42.85546875" style="58" customWidth="1"/>
    <col min="4084" max="4084" width="15.42578125" style="58" customWidth="1"/>
    <col min="4085" max="4085" width="9.7109375" style="58" customWidth="1"/>
    <col min="4086" max="4086" width="14.140625" style="58" bestFit="1" customWidth="1"/>
    <col min="4087" max="4087" width="18.42578125" style="58" customWidth="1"/>
    <col min="4088" max="4088" width="19.7109375" style="58" customWidth="1"/>
    <col min="4089" max="4089" width="16.140625" style="58" customWidth="1"/>
    <col min="4090" max="4090" width="14.28515625" style="58" customWidth="1"/>
    <col min="4091" max="4091" width="17.140625" style="58" customWidth="1"/>
    <col min="4092" max="4093" width="14" style="58" customWidth="1"/>
    <col min="4094" max="4094" width="14.140625" style="58" bestFit="1" customWidth="1"/>
    <col min="4095" max="4095" width="14.140625" style="58" customWidth="1"/>
    <col min="4096" max="4096" width="16.85546875" style="58" customWidth="1"/>
    <col min="4097" max="4097" width="14.28515625" style="58" customWidth="1"/>
    <col min="4098" max="4098" width="14.7109375" style="58" customWidth="1"/>
    <col min="4099" max="4099" width="13.42578125" style="58" bestFit="1" customWidth="1"/>
    <col min="4100" max="4100" width="12.7109375" style="58" customWidth="1"/>
    <col min="4101" max="4319" width="11.42578125" style="58"/>
    <col min="4320" max="4320" width="34.28515625" style="58" customWidth="1"/>
    <col min="4321" max="4321" width="15.42578125" style="58" customWidth="1"/>
    <col min="4322" max="4322" width="9.7109375" style="58" customWidth="1"/>
    <col min="4323" max="4323" width="12.42578125" style="58" customWidth="1"/>
    <col min="4324" max="4324" width="13.140625" style="58" customWidth="1"/>
    <col min="4325" max="4325" width="12.5703125" style="58" customWidth="1"/>
    <col min="4326" max="4326" width="13" style="58" customWidth="1"/>
    <col min="4327" max="4327" width="14.28515625" style="58" customWidth="1"/>
    <col min="4328" max="4328" width="17.140625" style="58" customWidth="1"/>
    <col min="4329" max="4329" width="14" style="58" customWidth="1"/>
    <col min="4330" max="4331" width="13.42578125" style="58" customWidth="1"/>
    <col min="4332" max="4333" width="11.42578125" style="58" customWidth="1"/>
    <col min="4334" max="4334" width="17.42578125" style="58" customWidth="1"/>
    <col min="4335" max="4335" width="13.28515625" style="58" customWidth="1"/>
    <col min="4336" max="4338" width="11.42578125" style="58"/>
    <col min="4339" max="4339" width="42.85546875" style="58" customWidth="1"/>
    <col min="4340" max="4340" width="15.42578125" style="58" customWidth="1"/>
    <col min="4341" max="4341" width="9.7109375" style="58" customWidth="1"/>
    <col min="4342" max="4342" width="14.140625" style="58" bestFit="1" customWidth="1"/>
    <col min="4343" max="4343" width="18.42578125" style="58" customWidth="1"/>
    <col min="4344" max="4344" width="19.7109375" style="58" customWidth="1"/>
    <col min="4345" max="4345" width="16.140625" style="58" customWidth="1"/>
    <col min="4346" max="4346" width="14.28515625" style="58" customWidth="1"/>
    <col min="4347" max="4347" width="17.140625" style="58" customWidth="1"/>
    <col min="4348" max="4349" width="14" style="58" customWidth="1"/>
    <col min="4350" max="4350" width="14.140625" style="58" bestFit="1" customWidth="1"/>
    <col min="4351" max="4351" width="14.140625" style="58" customWidth="1"/>
    <col min="4352" max="4352" width="16.85546875" style="58" customWidth="1"/>
    <col min="4353" max="4353" width="14.28515625" style="58" customWidth="1"/>
    <col min="4354" max="4354" width="14.7109375" style="58" customWidth="1"/>
    <col min="4355" max="4355" width="13.42578125" style="58" bestFit="1" customWidth="1"/>
    <col min="4356" max="4356" width="12.7109375" style="58" customWidth="1"/>
    <col min="4357" max="4575" width="11.42578125" style="58"/>
    <col min="4576" max="4576" width="34.28515625" style="58" customWidth="1"/>
    <col min="4577" max="4577" width="15.42578125" style="58" customWidth="1"/>
    <col min="4578" max="4578" width="9.7109375" style="58" customWidth="1"/>
    <col min="4579" max="4579" width="12.42578125" style="58" customWidth="1"/>
    <col min="4580" max="4580" width="13.140625" style="58" customWidth="1"/>
    <col min="4581" max="4581" width="12.5703125" style="58" customWidth="1"/>
    <col min="4582" max="4582" width="13" style="58" customWidth="1"/>
    <col min="4583" max="4583" width="14.28515625" style="58" customWidth="1"/>
    <col min="4584" max="4584" width="17.140625" style="58" customWidth="1"/>
    <col min="4585" max="4585" width="14" style="58" customWidth="1"/>
    <col min="4586" max="4587" width="13.42578125" style="58" customWidth="1"/>
    <col min="4588" max="4589" width="11.42578125" style="58" customWidth="1"/>
    <col min="4590" max="4590" width="17.42578125" style="58" customWidth="1"/>
    <col min="4591" max="4591" width="13.28515625" style="58" customWidth="1"/>
    <col min="4592" max="4594" width="11.42578125" style="58"/>
    <col min="4595" max="4595" width="42.85546875" style="58" customWidth="1"/>
    <col min="4596" max="4596" width="15.42578125" style="58" customWidth="1"/>
    <col min="4597" max="4597" width="9.7109375" style="58" customWidth="1"/>
    <col min="4598" max="4598" width="14.140625" style="58" bestFit="1" customWidth="1"/>
    <col min="4599" max="4599" width="18.42578125" style="58" customWidth="1"/>
    <col min="4600" max="4600" width="19.7109375" style="58" customWidth="1"/>
    <col min="4601" max="4601" width="16.140625" style="58" customWidth="1"/>
    <col min="4602" max="4602" width="14.28515625" style="58" customWidth="1"/>
    <col min="4603" max="4603" width="17.140625" style="58" customWidth="1"/>
    <col min="4604" max="4605" width="14" style="58" customWidth="1"/>
    <col min="4606" max="4606" width="14.140625" style="58" bestFit="1" customWidth="1"/>
    <col min="4607" max="4607" width="14.140625" style="58" customWidth="1"/>
    <col min="4608" max="4608" width="16.85546875" style="58" customWidth="1"/>
    <col min="4609" max="4609" width="14.28515625" style="58" customWidth="1"/>
    <col min="4610" max="4610" width="14.7109375" style="58" customWidth="1"/>
    <col min="4611" max="4611" width="13.42578125" style="58" bestFit="1" customWidth="1"/>
    <col min="4612" max="4612" width="12.7109375" style="58" customWidth="1"/>
    <col min="4613" max="4831" width="11.42578125" style="58"/>
    <col min="4832" max="4832" width="34.28515625" style="58" customWidth="1"/>
    <col min="4833" max="4833" width="15.42578125" style="58" customWidth="1"/>
    <col min="4834" max="4834" width="9.7109375" style="58" customWidth="1"/>
    <col min="4835" max="4835" width="12.42578125" style="58" customWidth="1"/>
    <col min="4836" max="4836" width="13.140625" style="58" customWidth="1"/>
    <col min="4837" max="4837" width="12.5703125" style="58" customWidth="1"/>
    <col min="4838" max="4838" width="13" style="58" customWidth="1"/>
    <col min="4839" max="4839" width="14.28515625" style="58" customWidth="1"/>
    <col min="4840" max="4840" width="17.140625" style="58" customWidth="1"/>
    <col min="4841" max="4841" width="14" style="58" customWidth="1"/>
    <col min="4842" max="4843" width="13.42578125" style="58" customWidth="1"/>
    <col min="4844" max="4845" width="11.42578125" style="58" customWidth="1"/>
    <col min="4846" max="4846" width="17.42578125" style="58" customWidth="1"/>
    <col min="4847" max="4847" width="13.28515625" style="58" customWidth="1"/>
    <col min="4848" max="4850" width="11.42578125" style="58"/>
    <col min="4851" max="4851" width="42.85546875" style="58" customWidth="1"/>
    <col min="4852" max="4852" width="15.42578125" style="58" customWidth="1"/>
    <col min="4853" max="4853" width="9.7109375" style="58" customWidth="1"/>
    <col min="4854" max="4854" width="14.140625" style="58" bestFit="1" customWidth="1"/>
    <col min="4855" max="4855" width="18.42578125" style="58" customWidth="1"/>
    <col min="4856" max="4856" width="19.7109375" style="58" customWidth="1"/>
    <col min="4857" max="4857" width="16.140625" style="58" customWidth="1"/>
    <col min="4858" max="4858" width="14.28515625" style="58" customWidth="1"/>
    <col min="4859" max="4859" width="17.140625" style="58" customWidth="1"/>
    <col min="4860" max="4861" width="14" style="58" customWidth="1"/>
    <col min="4862" max="4862" width="14.140625" style="58" bestFit="1" customWidth="1"/>
    <col min="4863" max="4863" width="14.140625" style="58" customWidth="1"/>
    <col min="4864" max="4864" width="16.85546875" style="58" customWidth="1"/>
    <col min="4865" max="4865" width="14.28515625" style="58" customWidth="1"/>
    <col min="4866" max="4866" width="14.7109375" style="58" customWidth="1"/>
    <col min="4867" max="4867" width="13.42578125" style="58" bestFit="1" customWidth="1"/>
    <col min="4868" max="4868" width="12.7109375" style="58" customWidth="1"/>
    <col min="4869" max="5087" width="11.42578125" style="58"/>
    <col min="5088" max="5088" width="34.28515625" style="58" customWidth="1"/>
    <col min="5089" max="5089" width="15.42578125" style="58" customWidth="1"/>
    <col min="5090" max="5090" width="9.7109375" style="58" customWidth="1"/>
    <col min="5091" max="5091" width="12.42578125" style="58" customWidth="1"/>
    <col min="5092" max="5092" width="13.140625" style="58" customWidth="1"/>
    <col min="5093" max="5093" width="12.5703125" style="58" customWidth="1"/>
    <col min="5094" max="5094" width="13" style="58" customWidth="1"/>
    <col min="5095" max="5095" width="14.28515625" style="58" customWidth="1"/>
    <col min="5096" max="5096" width="17.140625" style="58" customWidth="1"/>
    <col min="5097" max="5097" width="14" style="58" customWidth="1"/>
    <col min="5098" max="5099" width="13.42578125" style="58" customWidth="1"/>
    <col min="5100" max="5101" width="11.42578125" style="58" customWidth="1"/>
    <col min="5102" max="5102" width="17.42578125" style="58" customWidth="1"/>
    <col min="5103" max="5103" width="13.28515625" style="58" customWidth="1"/>
    <col min="5104" max="5106" width="11.42578125" style="58"/>
    <col min="5107" max="5107" width="42.85546875" style="58" customWidth="1"/>
    <col min="5108" max="5108" width="15.42578125" style="58" customWidth="1"/>
    <col min="5109" max="5109" width="9.7109375" style="58" customWidth="1"/>
    <col min="5110" max="5110" width="14.140625" style="58" bestFit="1" customWidth="1"/>
    <col min="5111" max="5111" width="18.42578125" style="58" customWidth="1"/>
    <col min="5112" max="5112" width="19.7109375" style="58" customWidth="1"/>
    <col min="5113" max="5113" width="16.140625" style="58" customWidth="1"/>
    <col min="5114" max="5114" width="14.28515625" style="58" customWidth="1"/>
    <col min="5115" max="5115" width="17.140625" style="58" customWidth="1"/>
    <col min="5116" max="5117" width="14" style="58" customWidth="1"/>
    <col min="5118" max="5118" width="14.140625" style="58" bestFit="1" customWidth="1"/>
    <col min="5119" max="5119" width="14.140625" style="58" customWidth="1"/>
    <col min="5120" max="5120" width="16.85546875" style="58" customWidth="1"/>
    <col min="5121" max="5121" width="14.28515625" style="58" customWidth="1"/>
    <col min="5122" max="5122" width="14.7109375" style="58" customWidth="1"/>
    <col min="5123" max="5123" width="13.42578125" style="58" bestFit="1" customWidth="1"/>
    <col min="5124" max="5124" width="12.7109375" style="58" customWidth="1"/>
    <col min="5125" max="5343" width="11.42578125" style="58"/>
    <col min="5344" max="5344" width="34.28515625" style="58" customWidth="1"/>
    <col min="5345" max="5345" width="15.42578125" style="58" customWidth="1"/>
    <col min="5346" max="5346" width="9.7109375" style="58" customWidth="1"/>
    <col min="5347" max="5347" width="12.42578125" style="58" customWidth="1"/>
    <col min="5348" max="5348" width="13.140625" style="58" customWidth="1"/>
    <col min="5349" max="5349" width="12.5703125" style="58" customWidth="1"/>
    <col min="5350" max="5350" width="13" style="58" customWidth="1"/>
    <col min="5351" max="5351" width="14.28515625" style="58" customWidth="1"/>
    <col min="5352" max="5352" width="17.140625" style="58" customWidth="1"/>
    <col min="5353" max="5353" width="14" style="58" customWidth="1"/>
    <col min="5354" max="5355" width="13.42578125" style="58" customWidth="1"/>
    <col min="5356" max="5357" width="11.42578125" style="58" customWidth="1"/>
    <col min="5358" max="5358" width="17.42578125" style="58" customWidth="1"/>
    <col min="5359" max="5359" width="13.28515625" style="58" customWidth="1"/>
    <col min="5360" max="5362" width="11.42578125" style="58"/>
    <col min="5363" max="5363" width="42.85546875" style="58" customWidth="1"/>
    <col min="5364" max="5364" width="15.42578125" style="58" customWidth="1"/>
    <col min="5365" max="5365" width="9.7109375" style="58" customWidth="1"/>
    <col min="5366" max="5366" width="14.140625" style="58" bestFit="1" customWidth="1"/>
    <col min="5367" max="5367" width="18.42578125" style="58" customWidth="1"/>
    <col min="5368" max="5368" width="19.7109375" style="58" customWidth="1"/>
    <col min="5369" max="5369" width="16.140625" style="58" customWidth="1"/>
    <col min="5370" max="5370" width="14.28515625" style="58" customWidth="1"/>
    <col min="5371" max="5371" width="17.140625" style="58" customWidth="1"/>
    <col min="5372" max="5373" width="14" style="58" customWidth="1"/>
    <col min="5374" max="5374" width="14.140625" style="58" bestFit="1" customWidth="1"/>
    <col min="5375" max="5375" width="14.140625" style="58" customWidth="1"/>
    <col min="5376" max="5376" width="16.85546875" style="58" customWidth="1"/>
    <col min="5377" max="5377" width="14.28515625" style="58" customWidth="1"/>
    <col min="5378" max="5378" width="14.7109375" style="58" customWidth="1"/>
    <col min="5379" max="5379" width="13.42578125" style="58" bestFit="1" customWidth="1"/>
    <col min="5380" max="5380" width="12.7109375" style="58" customWidth="1"/>
    <col min="5381" max="5599" width="11.42578125" style="58"/>
    <col min="5600" max="5600" width="34.28515625" style="58" customWidth="1"/>
    <col min="5601" max="5601" width="15.42578125" style="58" customWidth="1"/>
    <col min="5602" max="5602" width="9.7109375" style="58" customWidth="1"/>
    <col min="5603" max="5603" width="12.42578125" style="58" customWidth="1"/>
    <col min="5604" max="5604" width="13.140625" style="58" customWidth="1"/>
    <col min="5605" max="5605" width="12.5703125" style="58" customWidth="1"/>
    <col min="5606" max="5606" width="13" style="58" customWidth="1"/>
    <col min="5607" max="5607" width="14.28515625" style="58" customWidth="1"/>
    <col min="5608" max="5608" width="17.140625" style="58" customWidth="1"/>
    <col min="5609" max="5609" width="14" style="58" customWidth="1"/>
    <col min="5610" max="5611" width="13.42578125" style="58" customWidth="1"/>
    <col min="5612" max="5613" width="11.42578125" style="58" customWidth="1"/>
    <col min="5614" max="5614" width="17.42578125" style="58" customWidth="1"/>
    <col min="5615" max="5615" width="13.28515625" style="58" customWidth="1"/>
    <col min="5616" max="5618" width="11.42578125" style="58"/>
    <col min="5619" max="5619" width="42.85546875" style="58" customWidth="1"/>
    <col min="5620" max="5620" width="15.42578125" style="58" customWidth="1"/>
    <col min="5621" max="5621" width="9.7109375" style="58" customWidth="1"/>
    <col min="5622" max="5622" width="14.140625" style="58" bestFit="1" customWidth="1"/>
    <col min="5623" max="5623" width="18.42578125" style="58" customWidth="1"/>
    <col min="5624" max="5624" width="19.7109375" style="58" customWidth="1"/>
    <col min="5625" max="5625" width="16.140625" style="58" customWidth="1"/>
    <col min="5626" max="5626" width="14.28515625" style="58" customWidth="1"/>
    <col min="5627" max="5627" width="17.140625" style="58" customWidth="1"/>
    <col min="5628" max="5629" width="14" style="58" customWidth="1"/>
    <col min="5630" max="5630" width="14.140625" style="58" bestFit="1" customWidth="1"/>
    <col min="5631" max="5631" width="14.140625" style="58" customWidth="1"/>
    <col min="5632" max="5632" width="16.85546875" style="58" customWidth="1"/>
    <col min="5633" max="5633" width="14.28515625" style="58" customWidth="1"/>
    <col min="5634" max="5634" width="14.7109375" style="58" customWidth="1"/>
    <col min="5635" max="5635" width="13.42578125" style="58" bestFit="1" customWidth="1"/>
    <col min="5636" max="5636" width="12.7109375" style="58" customWidth="1"/>
    <col min="5637" max="5855" width="11.42578125" style="58"/>
    <col min="5856" max="5856" width="34.28515625" style="58" customWidth="1"/>
    <col min="5857" max="5857" width="15.42578125" style="58" customWidth="1"/>
    <col min="5858" max="5858" width="9.7109375" style="58" customWidth="1"/>
    <col min="5859" max="5859" width="12.42578125" style="58" customWidth="1"/>
    <col min="5860" max="5860" width="13.140625" style="58" customWidth="1"/>
    <col min="5861" max="5861" width="12.5703125" style="58" customWidth="1"/>
    <col min="5862" max="5862" width="13" style="58" customWidth="1"/>
    <col min="5863" max="5863" width="14.28515625" style="58" customWidth="1"/>
    <col min="5864" max="5864" width="17.140625" style="58" customWidth="1"/>
    <col min="5865" max="5865" width="14" style="58" customWidth="1"/>
    <col min="5866" max="5867" width="13.42578125" style="58" customWidth="1"/>
    <col min="5868" max="5869" width="11.42578125" style="58" customWidth="1"/>
    <col min="5870" max="5870" width="17.42578125" style="58" customWidth="1"/>
    <col min="5871" max="5871" width="13.28515625" style="58" customWidth="1"/>
    <col min="5872" max="5874" width="11.42578125" style="58"/>
    <col min="5875" max="5875" width="42.85546875" style="58" customWidth="1"/>
    <col min="5876" max="5876" width="15.42578125" style="58" customWidth="1"/>
    <col min="5877" max="5877" width="9.7109375" style="58" customWidth="1"/>
    <col min="5878" max="5878" width="14.140625" style="58" bestFit="1" customWidth="1"/>
    <col min="5879" max="5879" width="18.42578125" style="58" customWidth="1"/>
    <col min="5880" max="5880" width="19.7109375" style="58" customWidth="1"/>
    <col min="5881" max="5881" width="16.140625" style="58" customWidth="1"/>
    <col min="5882" max="5882" width="14.28515625" style="58" customWidth="1"/>
    <col min="5883" max="5883" width="17.140625" style="58" customWidth="1"/>
    <col min="5884" max="5885" width="14" style="58" customWidth="1"/>
    <col min="5886" max="5886" width="14.140625" style="58" bestFit="1" customWidth="1"/>
    <col min="5887" max="5887" width="14.140625" style="58" customWidth="1"/>
    <col min="5888" max="5888" width="16.85546875" style="58" customWidth="1"/>
    <col min="5889" max="5889" width="14.28515625" style="58" customWidth="1"/>
    <col min="5890" max="5890" width="14.7109375" style="58" customWidth="1"/>
    <col min="5891" max="5891" width="13.42578125" style="58" bestFit="1" customWidth="1"/>
    <col min="5892" max="5892" width="12.7109375" style="58" customWidth="1"/>
    <col min="5893" max="6111" width="11.42578125" style="58"/>
    <col min="6112" max="6112" width="34.28515625" style="58" customWidth="1"/>
    <col min="6113" max="6113" width="15.42578125" style="58" customWidth="1"/>
    <col min="6114" max="6114" width="9.7109375" style="58" customWidth="1"/>
    <col min="6115" max="6115" width="12.42578125" style="58" customWidth="1"/>
    <col min="6116" max="6116" width="13.140625" style="58" customWidth="1"/>
    <col min="6117" max="6117" width="12.5703125" style="58" customWidth="1"/>
    <col min="6118" max="6118" width="13" style="58" customWidth="1"/>
    <col min="6119" max="6119" width="14.28515625" style="58" customWidth="1"/>
    <col min="6120" max="6120" width="17.140625" style="58" customWidth="1"/>
    <col min="6121" max="6121" width="14" style="58" customWidth="1"/>
    <col min="6122" max="6123" width="13.42578125" style="58" customWidth="1"/>
    <col min="6124" max="6125" width="11.42578125" style="58" customWidth="1"/>
    <col min="6126" max="6126" width="17.42578125" style="58" customWidth="1"/>
    <col min="6127" max="6127" width="13.28515625" style="58" customWidth="1"/>
    <col min="6128" max="6130" width="11.42578125" style="58"/>
    <col min="6131" max="6131" width="42.85546875" style="58" customWidth="1"/>
    <col min="6132" max="6132" width="15.42578125" style="58" customWidth="1"/>
    <col min="6133" max="6133" width="9.7109375" style="58" customWidth="1"/>
    <col min="6134" max="6134" width="14.140625" style="58" bestFit="1" customWidth="1"/>
    <col min="6135" max="6135" width="18.42578125" style="58" customWidth="1"/>
    <col min="6136" max="6136" width="19.7109375" style="58" customWidth="1"/>
    <col min="6137" max="6137" width="16.140625" style="58" customWidth="1"/>
    <col min="6138" max="6138" width="14.28515625" style="58" customWidth="1"/>
    <col min="6139" max="6139" width="17.140625" style="58" customWidth="1"/>
    <col min="6140" max="6141" width="14" style="58" customWidth="1"/>
    <col min="6142" max="6142" width="14.140625" style="58" bestFit="1" customWidth="1"/>
    <col min="6143" max="6143" width="14.140625" style="58" customWidth="1"/>
    <col min="6144" max="6144" width="16.85546875" style="58" customWidth="1"/>
    <col min="6145" max="6145" width="14.28515625" style="58" customWidth="1"/>
    <col min="6146" max="6146" width="14.7109375" style="58" customWidth="1"/>
    <col min="6147" max="6147" width="13.42578125" style="58" bestFit="1" customWidth="1"/>
    <col min="6148" max="6148" width="12.7109375" style="58" customWidth="1"/>
    <col min="6149" max="6367" width="11.42578125" style="58"/>
    <col min="6368" max="6368" width="34.28515625" style="58" customWidth="1"/>
    <col min="6369" max="6369" width="15.42578125" style="58" customWidth="1"/>
    <col min="6370" max="6370" width="9.7109375" style="58" customWidth="1"/>
    <col min="6371" max="6371" width="12.42578125" style="58" customWidth="1"/>
    <col min="6372" max="6372" width="13.140625" style="58" customWidth="1"/>
    <col min="6373" max="6373" width="12.5703125" style="58" customWidth="1"/>
    <col min="6374" max="6374" width="13" style="58" customWidth="1"/>
    <col min="6375" max="6375" width="14.28515625" style="58" customWidth="1"/>
    <col min="6376" max="6376" width="17.140625" style="58" customWidth="1"/>
    <col min="6377" max="6377" width="14" style="58" customWidth="1"/>
    <col min="6378" max="6379" width="13.42578125" style="58" customWidth="1"/>
    <col min="6380" max="6381" width="11.42578125" style="58" customWidth="1"/>
    <col min="6382" max="6382" width="17.42578125" style="58" customWidth="1"/>
    <col min="6383" max="6383" width="13.28515625" style="58" customWidth="1"/>
    <col min="6384" max="6386" width="11.42578125" style="58"/>
    <col min="6387" max="6387" width="42.85546875" style="58" customWidth="1"/>
    <col min="6388" max="6388" width="15.42578125" style="58" customWidth="1"/>
    <col min="6389" max="6389" width="9.7109375" style="58" customWidth="1"/>
    <col min="6390" max="6390" width="14.140625" style="58" bestFit="1" customWidth="1"/>
    <col min="6391" max="6391" width="18.42578125" style="58" customWidth="1"/>
    <col min="6392" max="6392" width="19.7109375" style="58" customWidth="1"/>
    <col min="6393" max="6393" width="16.140625" style="58" customWidth="1"/>
    <col min="6394" max="6394" width="14.28515625" style="58" customWidth="1"/>
    <col min="6395" max="6395" width="17.140625" style="58" customWidth="1"/>
    <col min="6396" max="6397" width="14" style="58" customWidth="1"/>
    <col min="6398" max="6398" width="14.140625" style="58" bestFit="1" customWidth="1"/>
    <col min="6399" max="6399" width="14.140625" style="58" customWidth="1"/>
    <col min="6400" max="6400" width="16.85546875" style="58" customWidth="1"/>
    <col min="6401" max="6401" width="14.28515625" style="58" customWidth="1"/>
    <col min="6402" max="6402" width="14.7109375" style="58" customWidth="1"/>
    <col min="6403" max="6403" width="13.42578125" style="58" bestFit="1" customWidth="1"/>
    <col min="6404" max="6404" width="12.7109375" style="58" customWidth="1"/>
    <col min="6405" max="6623" width="11.42578125" style="58"/>
    <col min="6624" max="6624" width="34.28515625" style="58" customWidth="1"/>
    <col min="6625" max="6625" width="15.42578125" style="58" customWidth="1"/>
    <col min="6626" max="6626" width="9.7109375" style="58" customWidth="1"/>
    <col min="6627" max="6627" width="12.42578125" style="58" customWidth="1"/>
    <col min="6628" max="6628" width="13.140625" style="58" customWidth="1"/>
    <col min="6629" max="6629" width="12.5703125" style="58" customWidth="1"/>
    <col min="6630" max="6630" width="13" style="58" customWidth="1"/>
    <col min="6631" max="6631" width="14.28515625" style="58" customWidth="1"/>
    <col min="6632" max="6632" width="17.140625" style="58" customWidth="1"/>
    <col min="6633" max="6633" width="14" style="58" customWidth="1"/>
    <col min="6634" max="6635" width="13.42578125" style="58" customWidth="1"/>
    <col min="6636" max="6637" width="11.42578125" style="58" customWidth="1"/>
    <col min="6638" max="6638" width="17.42578125" style="58" customWidth="1"/>
    <col min="6639" max="6639" width="13.28515625" style="58" customWidth="1"/>
    <col min="6640" max="6642" width="11.42578125" style="58"/>
    <col min="6643" max="6643" width="42.85546875" style="58" customWidth="1"/>
    <col min="6644" max="6644" width="15.42578125" style="58" customWidth="1"/>
    <col min="6645" max="6645" width="9.7109375" style="58" customWidth="1"/>
    <col min="6646" max="6646" width="14.140625" style="58" bestFit="1" customWidth="1"/>
    <col min="6647" max="6647" width="18.42578125" style="58" customWidth="1"/>
    <col min="6648" max="6648" width="19.7109375" style="58" customWidth="1"/>
    <col min="6649" max="6649" width="16.140625" style="58" customWidth="1"/>
    <col min="6650" max="6650" width="14.28515625" style="58" customWidth="1"/>
    <col min="6651" max="6651" width="17.140625" style="58" customWidth="1"/>
    <col min="6652" max="6653" width="14" style="58" customWidth="1"/>
    <col min="6654" max="6654" width="14.140625" style="58" bestFit="1" customWidth="1"/>
    <col min="6655" max="6655" width="14.140625" style="58" customWidth="1"/>
    <col min="6656" max="6656" width="16.85546875" style="58" customWidth="1"/>
    <col min="6657" max="6657" width="14.28515625" style="58" customWidth="1"/>
    <col min="6658" max="6658" width="14.7109375" style="58" customWidth="1"/>
    <col min="6659" max="6659" width="13.42578125" style="58" bestFit="1" customWidth="1"/>
    <col min="6660" max="6660" width="12.7109375" style="58" customWidth="1"/>
    <col min="6661" max="6879" width="11.42578125" style="58"/>
    <col min="6880" max="6880" width="34.28515625" style="58" customWidth="1"/>
    <col min="6881" max="6881" width="15.42578125" style="58" customWidth="1"/>
    <col min="6882" max="6882" width="9.7109375" style="58" customWidth="1"/>
    <col min="6883" max="6883" width="12.42578125" style="58" customWidth="1"/>
    <col min="6884" max="6884" width="13.140625" style="58" customWidth="1"/>
    <col min="6885" max="6885" width="12.5703125" style="58" customWidth="1"/>
    <col min="6886" max="6886" width="13" style="58" customWidth="1"/>
    <col min="6887" max="6887" width="14.28515625" style="58" customWidth="1"/>
    <col min="6888" max="6888" width="17.140625" style="58" customWidth="1"/>
    <col min="6889" max="6889" width="14" style="58" customWidth="1"/>
    <col min="6890" max="6891" width="13.42578125" style="58" customWidth="1"/>
    <col min="6892" max="6893" width="11.42578125" style="58" customWidth="1"/>
    <col min="6894" max="6894" width="17.42578125" style="58" customWidth="1"/>
    <col min="6895" max="6895" width="13.28515625" style="58" customWidth="1"/>
    <col min="6896" max="6898" width="11.42578125" style="58"/>
    <col min="6899" max="6899" width="42.85546875" style="58" customWidth="1"/>
    <col min="6900" max="6900" width="15.42578125" style="58" customWidth="1"/>
    <col min="6901" max="6901" width="9.7109375" style="58" customWidth="1"/>
    <col min="6902" max="6902" width="14.140625" style="58" bestFit="1" customWidth="1"/>
    <col min="6903" max="6903" width="18.42578125" style="58" customWidth="1"/>
    <col min="6904" max="6904" width="19.7109375" style="58" customWidth="1"/>
    <col min="6905" max="6905" width="16.140625" style="58" customWidth="1"/>
    <col min="6906" max="6906" width="14.28515625" style="58" customWidth="1"/>
    <col min="6907" max="6907" width="17.140625" style="58" customWidth="1"/>
    <col min="6908" max="6909" width="14" style="58" customWidth="1"/>
    <col min="6910" max="6910" width="14.140625" style="58" bestFit="1" customWidth="1"/>
    <col min="6911" max="6911" width="14.140625" style="58" customWidth="1"/>
    <col min="6912" max="6912" width="16.85546875" style="58" customWidth="1"/>
    <col min="6913" max="6913" width="14.28515625" style="58" customWidth="1"/>
    <col min="6914" max="6914" width="14.7109375" style="58" customWidth="1"/>
    <col min="6915" max="6915" width="13.42578125" style="58" bestFit="1" customWidth="1"/>
    <col min="6916" max="6916" width="12.7109375" style="58" customWidth="1"/>
    <col min="6917" max="7135" width="11.42578125" style="58"/>
    <col min="7136" max="7136" width="34.28515625" style="58" customWidth="1"/>
    <col min="7137" max="7137" width="15.42578125" style="58" customWidth="1"/>
    <col min="7138" max="7138" width="9.7109375" style="58" customWidth="1"/>
    <col min="7139" max="7139" width="12.42578125" style="58" customWidth="1"/>
    <col min="7140" max="7140" width="13.140625" style="58" customWidth="1"/>
    <col min="7141" max="7141" width="12.5703125" style="58" customWidth="1"/>
    <col min="7142" max="7142" width="13" style="58" customWidth="1"/>
    <col min="7143" max="7143" width="14.28515625" style="58" customWidth="1"/>
    <col min="7144" max="7144" width="17.140625" style="58" customWidth="1"/>
    <col min="7145" max="7145" width="14" style="58" customWidth="1"/>
    <col min="7146" max="7147" width="13.42578125" style="58" customWidth="1"/>
    <col min="7148" max="7149" width="11.42578125" style="58" customWidth="1"/>
    <col min="7150" max="7150" width="17.42578125" style="58" customWidth="1"/>
    <col min="7151" max="7151" width="13.28515625" style="58" customWidth="1"/>
    <col min="7152" max="7154" width="11.42578125" style="58"/>
    <col min="7155" max="7155" width="42.85546875" style="58" customWidth="1"/>
    <col min="7156" max="7156" width="15.42578125" style="58" customWidth="1"/>
    <col min="7157" max="7157" width="9.7109375" style="58" customWidth="1"/>
    <col min="7158" max="7158" width="14.140625" style="58" bestFit="1" customWidth="1"/>
    <col min="7159" max="7159" width="18.42578125" style="58" customWidth="1"/>
    <col min="7160" max="7160" width="19.7109375" style="58" customWidth="1"/>
    <col min="7161" max="7161" width="16.140625" style="58" customWidth="1"/>
    <col min="7162" max="7162" width="14.28515625" style="58" customWidth="1"/>
    <col min="7163" max="7163" width="17.140625" style="58" customWidth="1"/>
    <col min="7164" max="7165" width="14" style="58" customWidth="1"/>
    <col min="7166" max="7166" width="14.140625" style="58" bestFit="1" customWidth="1"/>
    <col min="7167" max="7167" width="14.140625" style="58" customWidth="1"/>
    <col min="7168" max="7168" width="16.85546875" style="58" customWidth="1"/>
    <col min="7169" max="7169" width="14.28515625" style="58" customWidth="1"/>
    <col min="7170" max="7170" width="14.7109375" style="58" customWidth="1"/>
    <col min="7171" max="7171" width="13.42578125" style="58" bestFit="1" customWidth="1"/>
    <col min="7172" max="7172" width="12.7109375" style="58" customWidth="1"/>
    <col min="7173" max="7391" width="11.42578125" style="58"/>
    <col min="7392" max="7392" width="34.28515625" style="58" customWidth="1"/>
    <col min="7393" max="7393" width="15.42578125" style="58" customWidth="1"/>
    <col min="7394" max="7394" width="9.7109375" style="58" customWidth="1"/>
    <col min="7395" max="7395" width="12.42578125" style="58" customWidth="1"/>
    <col min="7396" max="7396" width="13.140625" style="58" customWidth="1"/>
    <col min="7397" max="7397" width="12.5703125" style="58" customWidth="1"/>
    <col min="7398" max="7398" width="13" style="58" customWidth="1"/>
    <col min="7399" max="7399" width="14.28515625" style="58" customWidth="1"/>
    <col min="7400" max="7400" width="17.140625" style="58" customWidth="1"/>
    <col min="7401" max="7401" width="14" style="58" customWidth="1"/>
    <col min="7402" max="7403" width="13.42578125" style="58" customWidth="1"/>
    <col min="7404" max="7405" width="11.42578125" style="58" customWidth="1"/>
    <col min="7406" max="7406" width="17.42578125" style="58" customWidth="1"/>
    <col min="7407" max="7407" width="13.28515625" style="58" customWidth="1"/>
    <col min="7408" max="7410" width="11.42578125" style="58"/>
    <col min="7411" max="7411" width="42.85546875" style="58" customWidth="1"/>
    <col min="7412" max="7412" width="15.42578125" style="58" customWidth="1"/>
    <col min="7413" max="7413" width="9.7109375" style="58" customWidth="1"/>
    <col min="7414" max="7414" width="14.140625" style="58" bestFit="1" customWidth="1"/>
    <col min="7415" max="7415" width="18.42578125" style="58" customWidth="1"/>
    <col min="7416" max="7416" width="19.7109375" style="58" customWidth="1"/>
    <col min="7417" max="7417" width="16.140625" style="58" customWidth="1"/>
    <col min="7418" max="7418" width="14.28515625" style="58" customWidth="1"/>
    <col min="7419" max="7419" width="17.140625" style="58" customWidth="1"/>
    <col min="7420" max="7421" width="14" style="58" customWidth="1"/>
    <col min="7422" max="7422" width="14.140625" style="58" bestFit="1" customWidth="1"/>
    <col min="7423" max="7423" width="14.140625" style="58" customWidth="1"/>
    <col min="7424" max="7424" width="16.85546875" style="58" customWidth="1"/>
    <col min="7425" max="7425" width="14.28515625" style="58" customWidth="1"/>
    <col min="7426" max="7426" width="14.7109375" style="58" customWidth="1"/>
    <col min="7427" max="7427" width="13.42578125" style="58" bestFit="1" customWidth="1"/>
    <col min="7428" max="7428" width="12.7109375" style="58" customWidth="1"/>
    <col min="7429" max="7647" width="11.42578125" style="58"/>
    <col min="7648" max="7648" width="34.28515625" style="58" customWidth="1"/>
    <col min="7649" max="7649" width="15.42578125" style="58" customWidth="1"/>
    <col min="7650" max="7650" width="9.7109375" style="58" customWidth="1"/>
    <col min="7651" max="7651" width="12.42578125" style="58" customWidth="1"/>
    <col min="7652" max="7652" width="13.140625" style="58" customWidth="1"/>
    <col min="7653" max="7653" width="12.5703125" style="58" customWidth="1"/>
    <col min="7654" max="7654" width="13" style="58" customWidth="1"/>
    <col min="7655" max="7655" width="14.28515625" style="58" customWidth="1"/>
    <col min="7656" max="7656" width="17.140625" style="58" customWidth="1"/>
    <col min="7657" max="7657" width="14" style="58" customWidth="1"/>
    <col min="7658" max="7659" width="13.42578125" style="58" customWidth="1"/>
    <col min="7660" max="7661" width="11.42578125" style="58" customWidth="1"/>
    <col min="7662" max="7662" width="17.42578125" style="58" customWidth="1"/>
    <col min="7663" max="7663" width="13.28515625" style="58" customWidth="1"/>
    <col min="7664" max="7666" width="11.42578125" style="58"/>
    <col min="7667" max="7667" width="42.85546875" style="58" customWidth="1"/>
    <col min="7668" max="7668" width="15.42578125" style="58" customWidth="1"/>
    <col min="7669" max="7669" width="9.7109375" style="58" customWidth="1"/>
    <col min="7670" max="7670" width="14.140625" style="58" bestFit="1" customWidth="1"/>
    <col min="7671" max="7671" width="18.42578125" style="58" customWidth="1"/>
    <col min="7672" max="7672" width="19.7109375" style="58" customWidth="1"/>
    <col min="7673" max="7673" width="16.140625" style="58" customWidth="1"/>
    <col min="7674" max="7674" width="14.28515625" style="58" customWidth="1"/>
    <col min="7675" max="7675" width="17.140625" style="58" customWidth="1"/>
    <col min="7676" max="7677" width="14" style="58" customWidth="1"/>
    <col min="7678" max="7678" width="14.140625" style="58" bestFit="1" customWidth="1"/>
    <col min="7679" max="7679" width="14.140625" style="58" customWidth="1"/>
    <col min="7680" max="7680" width="16.85546875" style="58" customWidth="1"/>
    <col min="7681" max="7681" width="14.28515625" style="58" customWidth="1"/>
    <col min="7682" max="7682" width="14.7109375" style="58" customWidth="1"/>
    <col min="7683" max="7683" width="13.42578125" style="58" bestFit="1" customWidth="1"/>
    <col min="7684" max="7684" width="12.7109375" style="58" customWidth="1"/>
    <col min="7685" max="7903" width="11.42578125" style="58"/>
    <col min="7904" max="7904" width="34.28515625" style="58" customWidth="1"/>
    <col min="7905" max="7905" width="15.42578125" style="58" customWidth="1"/>
    <col min="7906" max="7906" width="9.7109375" style="58" customWidth="1"/>
    <col min="7907" max="7907" width="12.42578125" style="58" customWidth="1"/>
    <col min="7908" max="7908" width="13.140625" style="58" customWidth="1"/>
    <col min="7909" max="7909" width="12.5703125" style="58" customWidth="1"/>
    <col min="7910" max="7910" width="13" style="58" customWidth="1"/>
    <col min="7911" max="7911" width="14.28515625" style="58" customWidth="1"/>
    <col min="7912" max="7912" width="17.140625" style="58" customWidth="1"/>
    <col min="7913" max="7913" width="14" style="58" customWidth="1"/>
    <col min="7914" max="7915" width="13.42578125" style="58" customWidth="1"/>
    <col min="7916" max="7917" width="11.42578125" style="58" customWidth="1"/>
    <col min="7918" max="7918" width="17.42578125" style="58" customWidth="1"/>
    <col min="7919" max="7919" width="13.28515625" style="58" customWidth="1"/>
    <col min="7920" max="7922" width="11.42578125" style="58"/>
    <col min="7923" max="7923" width="42.85546875" style="58" customWidth="1"/>
    <col min="7924" max="7924" width="15.42578125" style="58" customWidth="1"/>
    <col min="7925" max="7925" width="9.7109375" style="58" customWidth="1"/>
    <col min="7926" max="7926" width="14.140625" style="58" bestFit="1" customWidth="1"/>
    <col min="7927" max="7927" width="18.42578125" style="58" customWidth="1"/>
    <col min="7928" max="7928" width="19.7109375" style="58" customWidth="1"/>
    <col min="7929" max="7929" width="16.140625" style="58" customWidth="1"/>
    <col min="7930" max="7930" width="14.28515625" style="58" customWidth="1"/>
    <col min="7931" max="7931" width="17.140625" style="58" customWidth="1"/>
    <col min="7932" max="7933" width="14" style="58" customWidth="1"/>
    <col min="7934" max="7934" width="14.140625" style="58" bestFit="1" customWidth="1"/>
    <col min="7935" max="7935" width="14.140625" style="58" customWidth="1"/>
    <col min="7936" max="7936" width="16.85546875" style="58" customWidth="1"/>
    <col min="7937" max="7937" width="14.28515625" style="58" customWidth="1"/>
    <col min="7938" max="7938" width="14.7109375" style="58" customWidth="1"/>
    <col min="7939" max="7939" width="13.42578125" style="58" bestFit="1" customWidth="1"/>
    <col min="7940" max="7940" width="12.7109375" style="58" customWidth="1"/>
    <col min="7941" max="8159" width="11.42578125" style="58"/>
    <col min="8160" max="8160" width="34.28515625" style="58" customWidth="1"/>
    <col min="8161" max="8161" width="15.42578125" style="58" customWidth="1"/>
    <col min="8162" max="8162" width="9.7109375" style="58" customWidth="1"/>
    <col min="8163" max="8163" width="12.42578125" style="58" customWidth="1"/>
    <col min="8164" max="8164" width="13.140625" style="58" customWidth="1"/>
    <col min="8165" max="8165" width="12.5703125" style="58" customWidth="1"/>
    <col min="8166" max="8166" width="13" style="58" customWidth="1"/>
    <col min="8167" max="8167" width="14.28515625" style="58" customWidth="1"/>
    <col min="8168" max="8168" width="17.140625" style="58" customWidth="1"/>
    <col min="8169" max="8169" width="14" style="58" customWidth="1"/>
    <col min="8170" max="8171" width="13.42578125" style="58" customWidth="1"/>
    <col min="8172" max="8173" width="11.42578125" style="58" customWidth="1"/>
    <col min="8174" max="8174" width="17.42578125" style="58" customWidth="1"/>
    <col min="8175" max="8175" width="13.28515625" style="58" customWidth="1"/>
    <col min="8176" max="8178" width="11.42578125" style="58"/>
    <col min="8179" max="8179" width="42.85546875" style="58" customWidth="1"/>
    <col min="8180" max="8180" width="15.42578125" style="58" customWidth="1"/>
    <col min="8181" max="8181" width="9.7109375" style="58" customWidth="1"/>
    <col min="8182" max="8182" width="14.140625" style="58" bestFit="1" customWidth="1"/>
    <col min="8183" max="8183" width="18.42578125" style="58" customWidth="1"/>
    <col min="8184" max="8184" width="19.7109375" style="58" customWidth="1"/>
    <col min="8185" max="8185" width="16.140625" style="58" customWidth="1"/>
    <col min="8186" max="8186" width="14.28515625" style="58" customWidth="1"/>
    <col min="8187" max="8187" width="17.140625" style="58" customWidth="1"/>
    <col min="8188" max="8189" width="14" style="58" customWidth="1"/>
    <col min="8190" max="8190" width="14.140625" style="58" bestFit="1" customWidth="1"/>
    <col min="8191" max="8191" width="14.140625" style="58" customWidth="1"/>
    <col min="8192" max="8192" width="16.85546875" style="58" customWidth="1"/>
    <col min="8193" max="8193" width="14.28515625" style="58" customWidth="1"/>
    <col min="8194" max="8194" width="14.7109375" style="58" customWidth="1"/>
    <col min="8195" max="8195" width="13.42578125" style="58" bestFit="1" customWidth="1"/>
    <col min="8196" max="8196" width="12.7109375" style="58" customWidth="1"/>
    <col min="8197" max="8415" width="11.42578125" style="58"/>
    <col min="8416" max="8416" width="34.28515625" style="58" customWidth="1"/>
    <col min="8417" max="8417" width="15.42578125" style="58" customWidth="1"/>
    <col min="8418" max="8418" width="9.7109375" style="58" customWidth="1"/>
    <col min="8419" max="8419" width="12.42578125" style="58" customWidth="1"/>
    <col min="8420" max="8420" width="13.140625" style="58" customWidth="1"/>
    <col min="8421" max="8421" width="12.5703125" style="58" customWidth="1"/>
    <col min="8422" max="8422" width="13" style="58" customWidth="1"/>
    <col min="8423" max="8423" width="14.28515625" style="58" customWidth="1"/>
    <col min="8424" max="8424" width="17.140625" style="58" customWidth="1"/>
    <col min="8425" max="8425" width="14" style="58" customWidth="1"/>
    <col min="8426" max="8427" width="13.42578125" style="58" customWidth="1"/>
    <col min="8428" max="8429" width="11.42578125" style="58" customWidth="1"/>
    <col min="8430" max="8430" width="17.42578125" style="58" customWidth="1"/>
    <col min="8431" max="8431" width="13.28515625" style="58" customWidth="1"/>
    <col min="8432" max="8434" width="11.42578125" style="58"/>
    <col min="8435" max="8435" width="42.85546875" style="58" customWidth="1"/>
    <col min="8436" max="8436" width="15.42578125" style="58" customWidth="1"/>
    <col min="8437" max="8437" width="9.7109375" style="58" customWidth="1"/>
    <col min="8438" max="8438" width="14.140625" style="58" bestFit="1" customWidth="1"/>
    <col min="8439" max="8439" width="18.42578125" style="58" customWidth="1"/>
    <col min="8440" max="8440" width="19.7109375" style="58" customWidth="1"/>
    <col min="8441" max="8441" width="16.140625" style="58" customWidth="1"/>
    <col min="8442" max="8442" width="14.28515625" style="58" customWidth="1"/>
    <col min="8443" max="8443" width="17.140625" style="58" customWidth="1"/>
    <col min="8444" max="8445" width="14" style="58" customWidth="1"/>
    <col min="8446" max="8446" width="14.140625" style="58" bestFit="1" customWidth="1"/>
    <col min="8447" max="8447" width="14.140625" style="58" customWidth="1"/>
    <col min="8448" max="8448" width="16.85546875" style="58" customWidth="1"/>
    <col min="8449" max="8449" width="14.28515625" style="58" customWidth="1"/>
    <col min="8450" max="8450" width="14.7109375" style="58" customWidth="1"/>
    <col min="8451" max="8451" width="13.42578125" style="58" bestFit="1" customWidth="1"/>
    <col min="8452" max="8452" width="12.7109375" style="58" customWidth="1"/>
    <col min="8453" max="8671" width="11.42578125" style="58"/>
    <col min="8672" max="8672" width="34.28515625" style="58" customWidth="1"/>
    <col min="8673" max="8673" width="15.42578125" style="58" customWidth="1"/>
    <col min="8674" max="8674" width="9.7109375" style="58" customWidth="1"/>
    <col min="8675" max="8675" width="12.42578125" style="58" customWidth="1"/>
    <col min="8676" max="8676" width="13.140625" style="58" customWidth="1"/>
    <col min="8677" max="8677" width="12.5703125" style="58" customWidth="1"/>
    <col min="8678" max="8678" width="13" style="58" customWidth="1"/>
    <col min="8679" max="8679" width="14.28515625" style="58" customWidth="1"/>
    <col min="8680" max="8680" width="17.140625" style="58" customWidth="1"/>
    <col min="8681" max="8681" width="14" style="58" customWidth="1"/>
    <col min="8682" max="8683" width="13.42578125" style="58" customWidth="1"/>
    <col min="8684" max="8685" width="11.42578125" style="58" customWidth="1"/>
    <col min="8686" max="8686" width="17.42578125" style="58" customWidth="1"/>
    <col min="8687" max="8687" width="13.28515625" style="58" customWidth="1"/>
    <col min="8688" max="8690" width="11.42578125" style="58"/>
    <col min="8691" max="8691" width="42.85546875" style="58" customWidth="1"/>
    <col min="8692" max="8692" width="15.42578125" style="58" customWidth="1"/>
    <col min="8693" max="8693" width="9.7109375" style="58" customWidth="1"/>
    <col min="8694" max="8694" width="14.140625" style="58" bestFit="1" customWidth="1"/>
    <col min="8695" max="8695" width="18.42578125" style="58" customWidth="1"/>
    <col min="8696" max="8696" width="19.7109375" style="58" customWidth="1"/>
    <col min="8697" max="8697" width="16.140625" style="58" customWidth="1"/>
    <col min="8698" max="8698" width="14.28515625" style="58" customWidth="1"/>
    <col min="8699" max="8699" width="17.140625" style="58" customWidth="1"/>
    <col min="8700" max="8701" width="14" style="58" customWidth="1"/>
    <col min="8702" max="8702" width="14.140625" style="58" bestFit="1" customWidth="1"/>
    <col min="8703" max="8703" width="14.140625" style="58" customWidth="1"/>
    <col min="8704" max="8704" width="16.85546875" style="58" customWidth="1"/>
    <col min="8705" max="8705" width="14.28515625" style="58" customWidth="1"/>
    <col min="8706" max="8706" width="14.7109375" style="58" customWidth="1"/>
    <col min="8707" max="8707" width="13.42578125" style="58" bestFit="1" customWidth="1"/>
    <col min="8708" max="8708" width="12.7109375" style="58" customWidth="1"/>
    <col min="8709" max="8927" width="11.42578125" style="58"/>
    <col min="8928" max="8928" width="34.28515625" style="58" customWidth="1"/>
    <col min="8929" max="8929" width="15.42578125" style="58" customWidth="1"/>
    <col min="8930" max="8930" width="9.7109375" style="58" customWidth="1"/>
    <col min="8931" max="8931" width="12.42578125" style="58" customWidth="1"/>
    <col min="8932" max="8932" width="13.140625" style="58" customWidth="1"/>
    <col min="8933" max="8933" width="12.5703125" style="58" customWidth="1"/>
    <col min="8934" max="8934" width="13" style="58" customWidth="1"/>
    <col min="8935" max="8935" width="14.28515625" style="58" customWidth="1"/>
    <col min="8936" max="8936" width="17.140625" style="58" customWidth="1"/>
    <col min="8937" max="8937" width="14" style="58" customWidth="1"/>
    <col min="8938" max="8939" width="13.42578125" style="58" customWidth="1"/>
    <col min="8940" max="8941" width="11.42578125" style="58" customWidth="1"/>
    <col min="8942" max="8942" width="17.42578125" style="58" customWidth="1"/>
    <col min="8943" max="8943" width="13.28515625" style="58" customWidth="1"/>
    <col min="8944" max="8946" width="11.42578125" style="58"/>
    <col min="8947" max="8947" width="42.85546875" style="58" customWidth="1"/>
    <col min="8948" max="8948" width="15.42578125" style="58" customWidth="1"/>
    <col min="8949" max="8949" width="9.7109375" style="58" customWidth="1"/>
    <col min="8950" max="8950" width="14.140625" style="58" bestFit="1" customWidth="1"/>
    <col min="8951" max="8951" width="18.42578125" style="58" customWidth="1"/>
    <col min="8952" max="8952" width="19.7109375" style="58" customWidth="1"/>
    <col min="8953" max="8953" width="16.140625" style="58" customWidth="1"/>
    <col min="8954" max="8954" width="14.28515625" style="58" customWidth="1"/>
    <col min="8955" max="8955" width="17.140625" style="58" customWidth="1"/>
    <col min="8956" max="8957" width="14" style="58" customWidth="1"/>
    <col min="8958" max="8958" width="14.140625" style="58" bestFit="1" customWidth="1"/>
    <col min="8959" max="8959" width="14.140625" style="58" customWidth="1"/>
    <col min="8960" max="8960" width="16.85546875" style="58" customWidth="1"/>
    <col min="8961" max="8961" width="14.28515625" style="58" customWidth="1"/>
    <col min="8962" max="8962" width="14.7109375" style="58" customWidth="1"/>
    <col min="8963" max="8963" width="13.42578125" style="58" bestFit="1" customWidth="1"/>
    <col min="8964" max="8964" width="12.7109375" style="58" customWidth="1"/>
    <col min="8965" max="9183" width="11.42578125" style="58"/>
    <col min="9184" max="9184" width="34.28515625" style="58" customWidth="1"/>
    <col min="9185" max="9185" width="15.42578125" style="58" customWidth="1"/>
    <col min="9186" max="9186" width="9.7109375" style="58" customWidth="1"/>
    <col min="9187" max="9187" width="12.42578125" style="58" customWidth="1"/>
    <col min="9188" max="9188" width="13.140625" style="58" customWidth="1"/>
    <col min="9189" max="9189" width="12.5703125" style="58" customWidth="1"/>
    <col min="9190" max="9190" width="13" style="58" customWidth="1"/>
    <col min="9191" max="9191" width="14.28515625" style="58" customWidth="1"/>
    <col min="9192" max="9192" width="17.140625" style="58" customWidth="1"/>
    <col min="9193" max="9193" width="14" style="58" customWidth="1"/>
    <col min="9194" max="9195" width="13.42578125" style="58" customWidth="1"/>
    <col min="9196" max="9197" width="11.42578125" style="58" customWidth="1"/>
    <col min="9198" max="9198" width="17.42578125" style="58" customWidth="1"/>
    <col min="9199" max="9199" width="13.28515625" style="58" customWidth="1"/>
    <col min="9200" max="9202" width="11.42578125" style="58"/>
    <col min="9203" max="9203" width="42.85546875" style="58" customWidth="1"/>
    <col min="9204" max="9204" width="15.42578125" style="58" customWidth="1"/>
    <col min="9205" max="9205" width="9.7109375" style="58" customWidth="1"/>
    <col min="9206" max="9206" width="14.140625" style="58" bestFit="1" customWidth="1"/>
    <col min="9207" max="9207" width="18.42578125" style="58" customWidth="1"/>
    <col min="9208" max="9208" width="19.7109375" style="58" customWidth="1"/>
    <col min="9209" max="9209" width="16.140625" style="58" customWidth="1"/>
    <col min="9210" max="9210" width="14.28515625" style="58" customWidth="1"/>
    <col min="9211" max="9211" width="17.140625" style="58" customWidth="1"/>
    <col min="9212" max="9213" width="14" style="58" customWidth="1"/>
    <col min="9214" max="9214" width="14.140625" style="58" bestFit="1" customWidth="1"/>
    <col min="9215" max="9215" width="14.140625" style="58" customWidth="1"/>
    <col min="9216" max="9216" width="16.85546875" style="58" customWidth="1"/>
    <col min="9217" max="9217" width="14.28515625" style="58" customWidth="1"/>
    <col min="9218" max="9218" width="14.7109375" style="58" customWidth="1"/>
    <col min="9219" max="9219" width="13.42578125" style="58" bestFit="1" customWidth="1"/>
    <col min="9220" max="9220" width="12.7109375" style="58" customWidth="1"/>
    <col min="9221" max="9439" width="11.42578125" style="58"/>
    <col min="9440" max="9440" width="34.28515625" style="58" customWidth="1"/>
    <col min="9441" max="9441" width="15.42578125" style="58" customWidth="1"/>
    <col min="9442" max="9442" width="9.7109375" style="58" customWidth="1"/>
    <col min="9443" max="9443" width="12.42578125" style="58" customWidth="1"/>
    <col min="9444" max="9444" width="13.140625" style="58" customWidth="1"/>
    <col min="9445" max="9445" width="12.5703125" style="58" customWidth="1"/>
    <col min="9446" max="9446" width="13" style="58" customWidth="1"/>
    <col min="9447" max="9447" width="14.28515625" style="58" customWidth="1"/>
    <col min="9448" max="9448" width="17.140625" style="58" customWidth="1"/>
    <col min="9449" max="9449" width="14" style="58" customWidth="1"/>
    <col min="9450" max="9451" width="13.42578125" style="58" customWidth="1"/>
    <col min="9452" max="9453" width="11.42578125" style="58" customWidth="1"/>
    <col min="9454" max="9454" width="17.42578125" style="58" customWidth="1"/>
    <col min="9455" max="9455" width="13.28515625" style="58" customWidth="1"/>
    <col min="9456" max="9458" width="11.42578125" style="58"/>
    <col min="9459" max="9459" width="42.85546875" style="58" customWidth="1"/>
    <col min="9460" max="9460" width="15.42578125" style="58" customWidth="1"/>
    <col min="9461" max="9461" width="9.7109375" style="58" customWidth="1"/>
    <col min="9462" max="9462" width="14.140625" style="58" bestFit="1" customWidth="1"/>
    <col min="9463" max="9463" width="18.42578125" style="58" customWidth="1"/>
    <col min="9464" max="9464" width="19.7109375" style="58" customWidth="1"/>
    <col min="9465" max="9465" width="16.140625" style="58" customWidth="1"/>
    <col min="9466" max="9466" width="14.28515625" style="58" customWidth="1"/>
    <col min="9467" max="9467" width="17.140625" style="58" customWidth="1"/>
    <col min="9468" max="9469" width="14" style="58" customWidth="1"/>
    <col min="9470" max="9470" width="14.140625" style="58" bestFit="1" customWidth="1"/>
    <col min="9471" max="9471" width="14.140625" style="58" customWidth="1"/>
    <col min="9472" max="9472" width="16.85546875" style="58" customWidth="1"/>
    <col min="9473" max="9473" width="14.28515625" style="58" customWidth="1"/>
    <col min="9474" max="9474" width="14.7109375" style="58" customWidth="1"/>
    <col min="9475" max="9475" width="13.42578125" style="58" bestFit="1" customWidth="1"/>
    <col min="9476" max="9476" width="12.7109375" style="58" customWidth="1"/>
    <col min="9477" max="9695" width="11.42578125" style="58"/>
    <col min="9696" max="9696" width="34.28515625" style="58" customWidth="1"/>
    <col min="9697" max="9697" width="15.42578125" style="58" customWidth="1"/>
    <col min="9698" max="9698" width="9.7109375" style="58" customWidth="1"/>
    <col min="9699" max="9699" width="12.42578125" style="58" customWidth="1"/>
    <col min="9700" max="9700" width="13.140625" style="58" customWidth="1"/>
    <col min="9701" max="9701" width="12.5703125" style="58" customWidth="1"/>
    <col min="9702" max="9702" width="13" style="58" customWidth="1"/>
    <col min="9703" max="9703" width="14.28515625" style="58" customWidth="1"/>
    <col min="9704" max="9704" width="17.140625" style="58" customWidth="1"/>
    <col min="9705" max="9705" width="14" style="58" customWidth="1"/>
    <col min="9706" max="9707" width="13.42578125" style="58" customWidth="1"/>
    <col min="9708" max="9709" width="11.42578125" style="58" customWidth="1"/>
    <col min="9710" max="9710" width="17.42578125" style="58" customWidth="1"/>
    <col min="9711" max="9711" width="13.28515625" style="58" customWidth="1"/>
    <col min="9712" max="9714" width="11.42578125" style="58"/>
    <col min="9715" max="9715" width="42.85546875" style="58" customWidth="1"/>
    <col min="9716" max="9716" width="15.42578125" style="58" customWidth="1"/>
    <col min="9717" max="9717" width="9.7109375" style="58" customWidth="1"/>
    <col min="9718" max="9718" width="14.140625" style="58" bestFit="1" customWidth="1"/>
    <col min="9719" max="9719" width="18.42578125" style="58" customWidth="1"/>
    <col min="9720" max="9720" width="19.7109375" style="58" customWidth="1"/>
    <col min="9721" max="9721" width="16.140625" style="58" customWidth="1"/>
    <col min="9722" max="9722" width="14.28515625" style="58" customWidth="1"/>
    <col min="9723" max="9723" width="17.140625" style="58" customWidth="1"/>
    <col min="9724" max="9725" width="14" style="58" customWidth="1"/>
    <col min="9726" max="9726" width="14.140625" style="58" bestFit="1" customWidth="1"/>
    <col min="9727" max="9727" width="14.140625" style="58" customWidth="1"/>
    <col min="9728" max="9728" width="16.85546875" style="58" customWidth="1"/>
    <col min="9729" max="9729" width="14.28515625" style="58" customWidth="1"/>
    <col min="9730" max="9730" width="14.7109375" style="58" customWidth="1"/>
    <col min="9731" max="9731" width="13.42578125" style="58" bestFit="1" customWidth="1"/>
    <col min="9732" max="9732" width="12.7109375" style="58" customWidth="1"/>
    <col min="9733" max="9951" width="11.42578125" style="58"/>
    <col min="9952" max="9952" width="34.28515625" style="58" customWidth="1"/>
    <col min="9953" max="9953" width="15.42578125" style="58" customWidth="1"/>
    <col min="9954" max="9954" width="9.7109375" style="58" customWidth="1"/>
    <col min="9955" max="9955" width="12.42578125" style="58" customWidth="1"/>
    <col min="9956" max="9956" width="13.140625" style="58" customWidth="1"/>
    <col min="9957" max="9957" width="12.5703125" style="58" customWidth="1"/>
    <col min="9958" max="9958" width="13" style="58" customWidth="1"/>
    <col min="9959" max="9959" width="14.28515625" style="58" customWidth="1"/>
    <col min="9960" max="9960" width="17.140625" style="58" customWidth="1"/>
    <col min="9961" max="9961" width="14" style="58" customWidth="1"/>
    <col min="9962" max="9963" width="13.42578125" style="58" customWidth="1"/>
    <col min="9964" max="9965" width="11.42578125" style="58" customWidth="1"/>
    <col min="9966" max="9966" width="17.42578125" style="58" customWidth="1"/>
    <col min="9967" max="9967" width="13.28515625" style="58" customWidth="1"/>
    <col min="9968" max="9970" width="11.42578125" style="58"/>
    <col min="9971" max="9971" width="42.85546875" style="58" customWidth="1"/>
    <col min="9972" max="9972" width="15.42578125" style="58" customWidth="1"/>
    <col min="9973" max="9973" width="9.7109375" style="58" customWidth="1"/>
    <col min="9974" max="9974" width="14.140625" style="58" bestFit="1" customWidth="1"/>
    <col min="9975" max="9975" width="18.42578125" style="58" customWidth="1"/>
    <col min="9976" max="9976" width="19.7109375" style="58" customWidth="1"/>
    <col min="9977" max="9977" width="16.140625" style="58" customWidth="1"/>
    <col min="9978" max="9978" width="14.28515625" style="58" customWidth="1"/>
    <col min="9979" max="9979" width="17.140625" style="58" customWidth="1"/>
    <col min="9980" max="9981" width="14" style="58" customWidth="1"/>
    <col min="9982" max="9982" width="14.140625" style="58" bestFit="1" customWidth="1"/>
    <col min="9983" max="9983" width="14.140625" style="58" customWidth="1"/>
    <col min="9984" max="9984" width="16.85546875" style="58" customWidth="1"/>
    <col min="9985" max="9985" width="14.28515625" style="58" customWidth="1"/>
    <col min="9986" max="9986" width="14.7109375" style="58" customWidth="1"/>
    <col min="9987" max="9987" width="13.42578125" style="58" bestFit="1" customWidth="1"/>
    <col min="9988" max="9988" width="12.7109375" style="58" customWidth="1"/>
    <col min="9989" max="10207" width="11.42578125" style="58"/>
    <col min="10208" max="10208" width="34.28515625" style="58" customWidth="1"/>
    <col min="10209" max="10209" width="15.42578125" style="58" customWidth="1"/>
    <col min="10210" max="10210" width="9.7109375" style="58" customWidth="1"/>
    <col min="10211" max="10211" width="12.42578125" style="58" customWidth="1"/>
    <col min="10212" max="10212" width="13.140625" style="58" customWidth="1"/>
    <col min="10213" max="10213" width="12.5703125" style="58" customWidth="1"/>
    <col min="10214" max="10214" width="13" style="58" customWidth="1"/>
    <col min="10215" max="10215" width="14.28515625" style="58" customWidth="1"/>
    <col min="10216" max="10216" width="17.140625" style="58" customWidth="1"/>
    <col min="10217" max="10217" width="14" style="58" customWidth="1"/>
    <col min="10218" max="10219" width="13.42578125" style="58" customWidth="1"/>
    <col min="10220" max="10221" width="11.42578125" style="58" customWidth="1"/>
    <col min="10222" max="10222" width="17.42578125" style="58" customWidth="1"/>
    <col min="10223" max="10223" width="13.28515625" style="58" customWidth="1"/>
    <col min="10224" max="10226" width="11.42578125" style="58"/>
    <col min="10227" max="10227" width="42.85546875" style="58" customWidth="1"/>
    <col min="10228" max="10228" width="15.42578125" style="58" customWidth="1"/>
    <col min="10229" max="10229" width="9.7109375" style="58" customWidth="1"/>
    <col min="10230" max="10230" width="14.140625" style="58" bestFit="1" customWidth="1"/>
    <col min="10231" max="10231" width="18.42578125" style="58" customWidth="1"/>
    <col min="10232" max="10232" width="19.7109375" style="58" customWidth="1"/>
    <col min="10233" max="10233" width="16.140625" style="58" customWidth="1"/>
    <col min="10234" max="10234" width="14.28515625" style="58" customWidth="1"/>
    <col min="10235" max="10235" width="17.140625" style="58" customWidth="1"/>
    <col min="10236" max="10237" width="14" style="58" customWidth="1"/>
    <col min="10238" max="10238" width="14.140625" style="58" bestFit="1" customWidth="1"/>
    <col min="10239" max="10239" width="14.140625" style="58" customWidth="1"/>
    <col min="10240" max="10240" width="16.85546875" style="58" customWidth="1"/>
    <col min="10241" max="10241" width="14.28515625" style="58" customWidth="1"/>
    <col min="10242" max="10242" width="14.7109375" style="58" customWidth="1"/>
    <col min="10243" max="10243" width="13.42578125" style="58" bestFit="1" customWidth="1"/>
    <col min="10244" max="10244" width="12.7109375" style="58" customWidth="1"/>
    <col min="10245" max="10463" width="11.42578125" style="58"/>
    <col min="10464" max="10464" width="34.28515625" style="58" customWidth="1"/>
    <col min="10465" max="10465" width="15.42578125" style="58" customWidth="1"/>
    <col min="10466" max="10466" width="9.7109375" style="58" customWidth="1"/>
    <col min="10467" max="10467" width="12.42578125" style="58" customWidth="1"/>
    <col min="10468" max="10468" width="13.140625" style="58" customWidth="1"/>
    <col min="10469" max="10469" width="12.5703125" style="58" customWidth="1"/>
    <col min="10470" max="10470" width="13" style="58" customWidth="1"/>
    <col min="10471" max="10471" width="14.28515625" style="58" customWidth="1"/>
    <col min="10472" max="10472" width="17.140625" style="58" customWidth="1"/>
    <col min="10473" max="10473" width="14" style="58" customWidth="1"/>
    <col min="10474" max="10475" width="13.42578125" style="58" customWidth="1"/>
    <col min="10476" max="10477" width="11.42578125" style="58" customWidth="1"/>
    <col min="10478" max="10478" width="17.42578125" style="58" customWidth="1"/>
    <col min="10479" max="10479" width="13.28515625" style="58" customWidth="1"/>
    <col min="10480" max="10482" width="11.42578125" style="58"/>
    <col min="10483" max="10483" width="42.85546875" style="58" customWidth="1"/>
    <col min="10484" max="10484" width="15.42578125" style="58" customWidth="1"/>
    <col min="10485" max="10485" width="9.7109375" style="58" customWidth="1"/>
    <col min="10486" max="10486" width="14.140625" style="58" bestFit="1" customWidth="1"/>
    <col min="10487" max="10487" width="18.42578125" style="58" customWidth="1"/>
    <col min="10488" max="10488" width="19.7109375" style="58" customWidth="1"/>
    <col min="10489" max="10489" width="16.140625" style="58" customWidth="1"/>
    <col min="10490" max="10490" width="14.28515625" style="58" customWidth="1"/>
    <col min="10491" max="10491" width="17.140625" style="58" customWidth="1"/>
    <col min="10492" max="10493" width="14" style="58" customWidth="1"/>
    <col min="10494" max="10494" width="14.140625" style="58" bestFit="1" customWidth="1"/>
    <col min="10495" max="10495" width="14.140625" style="58" customWidth="1"/>
    <col min="10496" max="10496" width="16.85546875" style="58" customWidth="1"/>
    <col min="10497" max="10497" width="14.28515625" style="58" customWidth="1"/>
    <col min="10498" max="10498" width="14.7109375" style="58" customWidth="1"/>
    <col min="10499" max="10499" width="13.42578125" style="58" bestFit="1" customWidth="1"/>
    <col min="10500" max="10500" width="12.7109375" style="58" customWidth="1"/>
    <col min="10501" max="10719" width="11.42578125" style="58"/>
    <col min="10720" max="10720" width="34.28515625" style="58" customWidth="1"/>
    <col min="10721" max="10721" width="15.42578125" style="58" customWidth="1"/>
    <col min="10722" max="10722" width="9.7109375" style="58" customWidth="1"/>
    <col min="10723" max="10723" width="12.42578125" style="58" customWidth="1"/>
    <col min="10724" max="10724" width="13.140625" style="58" customWidth="1"/>
    <col min="10725" max="10725" width="12.5703125" style="58" customWidth="1"/>
    <col min="10726" max="10726" width="13" style="58" customWidth="1"/>
    <col min="10727" max="10727" width="14.28515625" style="58" customWidth="1"/>
    <col min="10728" max="10728" width="17.140625" style="58" customWidth="1"/>
    <col min="10729" max="10729" width="14" style="58" customWidth="1"/>
    <col min="10730" max="10731" width="13.42578125" style="58" customWidth="1"/>
    <col min="10732" max="10733" width="11.42578125" style="58" customWidth="1"/>
    <col min="10734" max="10734" width="17.42578125" style="58" customWidth="1"/>
    <col min="10735" max="10735" width="13.28515625" style="58" customWidth="1"/>
    <col min="10736" max="10738" width="11.42578125" style="58"/>
    <col min="10739" max="10739" width="42.85546875" style="58" customWidth="1"/>
    <col min="10740" max="10740" width="15.42578125" style="58" customWidth="1"/>
    <col min="10741" max="10741" width="9.7109375" style="58" customWidth="1"/>
    <col min="10742" max="10742" width="14.140625" style="58" bestFit="1" customWidth="1"/>
    <col min="10743" max="10743" width="18.42578125" style="58" customWidth="1"/>
    <col min="10744" max="10744" width="19.7109375" style="58" customWidth="1"/>
    <col min="10745" max="10745" width="16.140625" style="58" customWidth="1"/>
    <col min="10746" max="10746" width="14.28515625" style="58" customWidth="1"/>
    <col min="10747" max="10747" width="17.140625" style="58" customWidth="1"/>
    <col min="10748" max="10749" width="14" style="58" customWidth="1"/>
    <col min="10750" max="10750" width="14.140625" style="58" bestFit="1" customWidth="1"/>
    <col min="10751" max="10751" width="14.140625" style="58" customWidth="1"/>
    <col min="10752" max="10752" width="16.85546875" style="58" customWidth="1"/>
    <col min="10753" max="10753" width="14.28515625" style="58" customWidth="1"/>
    <col min="10754" max="10754" width="14.7109375" style="58" customWidth="1"/>
    <col min="10755" max="10755" width="13.42578125" style="58" bestFit="1" customWidth="1"/>
    <col min="10756" max="10756" width="12.7109375" style="58" customWidth="1"/>
    <col min="10757" max="10975" width="11.42578125" style="58"/>
    <col min="10976" max="10976" width="34.28515625" style="58" customWidth="1"/>
    <col min="10977" max="10977" width="15.42578125" style="58" customWidth="1"/>
    <col min="10978" max="10978" width="9.7109375" style="58" customWidth="1"/>
    <col min="10979" max="10979" width="12.42578125" style="58" customWidth="1"/>
    <col min="10980" max="10980" width="13.140625" style="58" customWidth="1"/>
    <col min="10981" max="10981" width="12.5703125" style="58" customWidth="1"/>
    <col min="10982" max="10982" width="13" style="58" customWidth="1"/>
    <col min="10983" max="10983" width="14.28515625" style="58" customWidth="1"/>
    <col min="10984" max="10984" width="17.140625" style="58" customWidth="1"/>
    <col min="10985" max="10985" width="14" style="58" customWidth="1"/>
    <col min="10986" max="10987" width="13.42578125" style="58" customWidth="1"/>
    <col min="10988" max="10989" width="11.42578125" style="58" customWidth="1"/>
    <col min="10990" max="10990" width="17.42578125" style="58" customWidth="1"/>
    <col min="10991" max="10991" width="13.28515625" style="58" customWidth="1"/>
    <col min="10992" max="10994" width="11.42578125" style="58"/>
    <col min="10995" max="10995" width="42.85546875" style="58" customWidth="1"/>
    <col min="10996" max="10996" width="15.42578125" style="58" customWidth="1"/>
    <col min="10997" max="10997" width="9.7109375" style="58" customWidth="1"/>
    <col min="10998" max="10998" width="14.140625" style="58" bestFit="1" customWidth="1"/>
    <col min="10999" max="10999" width="18.42578125" style="58" customWidth="1"/>
    <col min="11000" max="11000" width="19.7109375" style="58" customWidth="1"/>
    <col min="11001" max="11001" width="16.140625" style="58" customWidth="1"/>
    <col min="11002" max="11002" width="14.28515625" style="58" customWidth="1"/>
    <col min="11003" max="11003" width="17.140625" style="58" customWidth="1"/>
    <col min="11004" max="11005" width="14" style="58" customWidth="1"/>
    <col min="11006" max="11006" width="14.140625" style="58" bestFit="1" customWidth="1"/>
    <col min="11007" max="11007" width="14.140625" style="58" customWidth="1"/>
    <col min="11008" max="11008" width="16.85546875" style="58" customWidth="1"/>
    <col min="11009" max="11009" width="14.28515625" style="58" customWidth="1"/>
    <col min="11010" max="11010" width="14.7109375" style="58" customWidth="1"/>
    <col min="11011" max="11011" width="13.42578125" style="58" bestFit="1" customWidth="1"/>
    <col min="11012" max="11012" width="12.7109375" style="58" customWidth="1"/>
    <col min="11013" max="11231" width="11.42578125" style="58"/>
    <col min="11232" max="11232" width="34.28515625" style="58" customWidth="1"/>
    <col min="11233" max="11233" width="15.42578125" style="58" customWidth="1"/>
    <col min="11234" max="11234" width="9.7109375" style="58" customWidth="1"/>
    <col min="11235" max="11235" width="12.42578125" style="58" customWidth="1"/>
    <col min="11236" max="11236" width="13.140625" style="58" customWidth="1"/>
    <col min="11237" max="11237" width="12.5703125" style="58" customWidth="1"/>
    <col min="11238" max="11238" width="13" style="58" customWidth="1"/>
    <col min="11239" max="11239" width="14.28515625" style="58" customWidth="1"/>
    <col min="11240" max="11240" width="17.140625" style="58" customWidth="1"/>
    <col min="11241" max="11241" width="14" style="58" customWidth="1"/>
    <col min="11242" max="11243" width="13.42578125" style="58" customWidth="1"/>
    <col min="11244" max="11245" width="11.42578125" style="58" customWidth="1"/>
    <col min="11246" max="11246" width="17.42578125" style="58" customWidth="1"/>
    <col min="11247" max="11247" width="13.28515625" style="58" customWidth="1"/>
    <col min="11248" max="11250" width="11.42578125" style="58"/>
    <col min="11251" max="11251" width="42.85546875" style="58" customWidth="1"/>
    <col min="11252" max="11252" width="15.42578125" style="58" customWidth="1"/>
    <col min="11253" max="11253" width="9.7109375" style="58" customWidth="1"/>
    <col min="11254" max="11254" width="14.140625" style="58" bestFit="1" customWidth="1"/>
    <col min="11255" max="11255" width="18.42578125" style="58" customWidth="1"/>
    <col min="11256" max="11256" width="19.7109375" style="58" customWidth="1"/>
    <col min="11257" max="11257" width="16.140625" style="58" customWidth="1"/>
    <col min="11258" max="11258" width="14.28515625" style="58" customWidth="1"/>
    <col min="11259" max="11259" width="17.140625" style="58" customWidth="1"/>
    <col min="11260" max="11261" width="14" style="58" customWidth="1"/>
    <col min="11262" max="11262" width="14.140625" style="58" bestFit="1" customWidth="1"/>
    <col min="11263" max="11263" width="14.140625" style="58" customWidth="1"/>
    <col min="11264" max="11264" width="16.85546875" style="58" customWidth="1"/>
    <col min="11265" max="11265" width="14.28515625" style="58" customWidth="1"/>
    <col min="11266" max="11266" width="14.7109375" style="58" customWidth="1"/>
    <col min="11267" max="11267" width="13.42578125" style="58" bestFit="1" customWidth="1"/>
    <col min="11268" max="11268" width="12.7109375" style="58" customWidth="1"/>
    <col min="11269" max="11487" width="11.42578125" style="58"/>
    <col min="11488" max="11488" width="34.28515625" style="58" customWidth="1"/>
    <col min="11489" max="11489" width="15.42578125" style="58" customWidth="1"/>
    <col min="11490" max="11490" width="9.7109375" style="58" customWidth="1"/>
    <col min="11491" max="11491" width="12.42578125" style="58" customWidth="1"/>
    <col min="11492" max="11492" width="13.140625" style="58" customWidth="1"/>
    <col min="11493" max="11493" width="12.5703125" style="58" customWidth="1"/>
    <col min="11494" max="11494" width="13" style="58" customWidth="1"/>
    <col min="11495" max="11495" width="14.28515625" style="58" customWidth="1"/>
    <col min="11496" max="11496" width="17.140625" style="58" customWidth="1"/>
    <col min="11497" max="11497" width="14" style="58" customWidth="1"/>
    <col min="11498" max="11499" width="13.42578125" style="58" customWidth="1"/>
    <col min="11500" max="11501" width="11.42578125" style="58" customWidth="1"/>
    <col min="11502" max="11502" width="17.42578125" style="58" customWidth="1"/>
    <col min="11503" max="11503" width="13.28515625" style="58" customWidth="1"/>
    <col min="11504" max="11506" width="11.42578125" style="58"/>
    <col min="11507" max="11507" width="42.85546875" style="58" customWidth="1"/>
    <col min="11508" max="11508" width="15.42578125" style="58" customWidth="1"/>
    <col min="11509" max="11509" width="9.7109375" style="58" customWidth="1"/>
    <col min="11510" max="11510" width="14.140625" style="58" bestFit="1" customWidth="1"/>
    <col min="11511" max="11511" width="18.42578125" style="58" customWidth="1"/>
    <col min="11512" max="11512" width="19.7109375" style="58" customWidth="1"/>
    <col min="11513" max="11513" width="16.140625" style="58" customWidth="1"/>
    <col min="11514" max="11514" width="14.28515625" style="58" customWidth="1"/>
    <col min="11515" max="11515" width="17.140625" style="58" customWidth="1"/>
    <col min="11516" max="11517" width="14" style="58" customWidth="1"/>
    <col min="11518" max="11518" width="14.140625" style="58" bestFit="1" customWidth="1"/>
    <col min="11519" max="11519" width="14.140625" style="58" customWidth="1"/>
    <col min="11520" max="11520" width="16.85546875" style="58" customWidth="1"/>
    <col min="11521" max="11521" width="14.28515625" style="58" customWidth="1"/>
    <col min="11522" max="11522" width="14.7109375" style="58" customWidth="1"/>
    <col min="11523" max="11523" width="13.42578125" style="58" bestFit="1" customWidth="1"/>
    <col min="11524" max="11524" width="12.7109375" style="58" customWidth="1"/>
    <col min="11525" max="11743" width="11.42578125" style="58"/>
    <col min="11744" max="11744" width="34.28515625" style="58" customWidth="1"/>
    <col min="11745" max="11745" width="15.42578125" style="58" customWidth="1"/>
    <col min="11746" max="11746" width="9.7109375" style="58" customWidth="1"/>
    <col min="11747" max="11747" width="12.42578125" style="58" customWidth="1"/>
    <col min="11748" max="11748" width="13.140625" style="58" customWidth="1"/>
    <col min="11749" max="11749" width="12.5703125" style="58" customWidth="1"/>
    <col min="11750" max="11750" width="13" style="58" customWidth="1"/>
    <col min="11751" max="11751" width="14.28515625" style="58" customWidth="1"/>
    <col min="11752" max="11752" width="17.140625" style="58" customWidth="1"/>
    <col min="11753" max="11753" width="14" style="58" customWidth="1"/>
    <col min="11754" max="11755" width="13.42578125" style="58" customWidth="1"/>
    <col min="11756" max="11757" width="11.42578125" style="58" customWidth="1"/>
    <col min="11758" max="11758" width="17.42578125" style="58" customWidth="1"/>
    <col min="11759" max="11759" width="13.28515625" style="58" customWidth="1"/>
    <col min="11760" max="11762" width="11.42578125" style="58"/>
    <col min="11763" max="11763" width="42.85546875" style="58" customWidth="1"/>
    <col min="11764" max="11764" width="15.42578125" style="58" customWidth="1"/>
    <col min="11765" max="11765" width="9.7109375" style="58" customWidth="1"/>
    <col min="11766" max="11766" width="14.140625" style="58" bestFit="1" customWidth="1"/>
    <col min="11767" max="11767" width="18.42578125" style="58" customWidth="1"/>
    <col min="11768" max="11768" width="19.7109375" style="58" customWidth="1"/>
    <col min="11769" max="11769" width="16.140625" style="58" customWidth="1"/>
    <col min="11770" max="11770" width="14.28515625" style="58" customWidth="1"/>
    <col min="11771" max="11771" width="17.140625" style="58" customWidth="1"/>
    <col min="11772" max="11773" width="14" style="58" customWidth="1"/>
    <col min="11774" max="11774" width="14.140625" style="58" bestFit="1" customWidth="1"/>
    <col min="11775" max="11775" width="14.140625" style="58" customWidth="1"/>
    <col min="11776" max="11776" width="16.85546875" style="58" customWidth="1"/>
    <col min="11777" max="11777" width="14.28515625" style="58" customWidth="1"/>
    <col min="11778" max="11778" width="14.7109375" style="58" customWidth="1"/>
    <col min="11779" max="11779" width="13.42578125" style="58" bestFit="1" customWidth="1"/>
    <col min="11780" max="11780" width="12.7109375" style="58" customWidth="1"/>
    <col min="11781" max="11999" width="11.42578125" style="58"/>
    <col min="12000" max="12000" width="34.28515625" style="58" customWidth="1"/>
    <col min="12001" max="12001" width="15.42578125" style="58" customWidth="1"/>
    <col min="12002" max="12002" width="9.7109375" style="58" customWidth="1"/>
    <col min="12003" max="12003" width="12.42578125" style="58" customWidth="1"/>
    <col min="12004" max="12004" width="13.140625" style="58" customWidth="1"/>
    <col min="12005" max="12005" width="12.5703125" style="58" customWidth="1"/>
    <col min="12006" max="12006" width="13" style="58" customWidth="1"/>
    <col min="12007" max="12007" width="14.28515625" style="58" customWidth="1"/>
    <col min="12008" max="12008" width="17.140625" style="58" customWidth="1"/>
    <col min="12009" max="12009" width="14" style="58" customWidth="1"/>
    <col min="12010" max="12011" width="13.42578125" style="58" customWidth="1"/>
    <col min="12012" max="12013" width="11.42578125" style="58" customWidth="1"/>
    <col min="12014" max="12014" width="17.42578125" style="58" customWidth="1"/>
    <col min="12015" max="12015" width="13.28515625" style="58" customWidth="1"/>
    <col min="12016" max="12018" width="11.42578125" style="58"/>
    <col min="12019" max="12019" width="42.85546875" style="58" customWidth="1"/>
    <col min="12020" max="12020" width="15.42578125" style="58" customWidth="1"/>
    <col min="12021" max="12021" width="9.7109375" style="58" customWidth="1"/>
    <col min="12022" max="12022" width="14.140625" style="58" bestFit="1" customWidth="1"/>
    <col min="12023" max="12023" width="18.42578125" style="58" customWidth="1"/>
    <col min="12024" max="12024" width="19.7109375" style="58" customWidth="1"/>
    <col min="12025" max="12025" width="16.140625" style="58" customWidth="1"/>
    <col min="12026" max="12026" width="14.28515625" style="58" customWidth="1"/>
    <col min="12027" max="12027" width="17.140625" style="58" customWidth="1"/>
    <col min="12028" max="12029" width="14" style="58" customWidth="1"/>
    <col min="12030" max="12030" width="14.140625" style="58" bestFit="1" customWidth="1"/>
    <col min="12031" max="12031" width="14.140625" style="58" customWidth="1"/>
    <col min="12032" max="12032" width="16.85546875" style="58" customWidth="1"/>
    <col min="12033" max="12033" width="14.28515625" style="58" customWidth="1"/>
    <col min="12034" max="12034" width="14.7109375" style="58" customWidth="1"/>
    <col min="12035" max="12035" width="13.42578125" style="58" bestFit="1" customWidth="1"/>
    <col min="12036" max="12036" width="12.7109375" style="58" customWidth="1"/>
    <col min="12037" max="12255" width="11.42578125" style="58"/>
    <col min="12256" max="12256" width="34.28515625" style="58" customWidth="1"/>
    <col min="12257" max="12257" width="15.42578125" style="58" customWidth="1"/>
    <col min="12258" max="12258" width="9.7109375" style="58" customWidth="1"/>
    <col min="12259" max="12259" width="12.42578125" style="58" customWidth="1"/>
    <col min="12260" max="12260" width="13.140625" style="58" customWidth="1"/>
    <col min="12261" max="12261" width="12.5703125" style="58" customWidth="1"/>
    <col min="12262" max="12262" width="13" style="58" customWidth="1"/>
    <col min="12263" max="12263" width="14.28515625" style="58" customWidth="1"/>
    <col min="12264" max="12264" width="17.140625" style="58" customWidth="1"/>
    <col min="12265" max="12265" width="14" style="58" customWidth="1"/>
    <col min="12266" max="12267" width="13.42578125" style="58" customWidth="1"/>
    <col min="12268" max="12269" width="11.42578125" style="58" customWidth="1"/>
    <col min="12270" max="12270" width="17.42578125" style="58" customWidth="1"/>
    <col min="12271" max="12271" width="13.28515625" style="58" customWidth="1"/>
    <col min="12272" max="12274" width="11.42578125" style="58"/>
    <col min="12275" max="12275" width="42.85546875" style="58" customWidth="1"/>
    <col min="12276" max="12276" width="15.42578125" style="58" customWidth="1"/>
    <col min="12277" max="12277" width="9.7109375" style="58" customWidth="1"/>
    <col min="12278" max="12278" width="14.140625" style="58" bestFit="1" customWidth="1"/>
    <col min="12279" max="12279" width="18.42578125" style="58" customWidth="1"/>
    <col min="12280" max="12280" width="19.7109375" style="58" customWidth="1"/>
    <col min="12281" max="12281" width="16.140625" style="58" customWidth="1"/>
    <col min="12282" max="12282" width="14.28515625" style="58" customWidth="1"/>
    <col min="12283" max="12283" width="17.140625" style="58" customWidth="1"/>
    <col min="12284" max="12285" width="14" style="58" customWidth="1"/>
    <col min="12286" max="12286" width="14.140625" style="58" bestFit="1" customWidth="1"/>
    <col min="12287" max="12287" width="14.140625" style="58" customWidth="1"/>
    <col min="12288" max="12288" width="16.85546875" style="58" customWidth="1"/>
    <col min="12289" max="12289" width="14.28515625" style="58" customWidth="1"/>
    <col min="12290" max="12290" width="14.7109375" style="58" customWidth="1"/>
    <col min="12291" max="12291" width="13.42578125" style="58" bestFit="1" customWidth="1"/>
    <col min="12292" max="12292" width="12.7109375" style="58" customWidth="1"/>
    <col min="12293" max="12511" width="11.42578125" style="58"/>
    <col min="12512" max="12512" width="34.28515625" style="58" customWidth="1"/>
    <col min="12513" max="12513" width="15.42578125" style="58" customWidth="1"/>
    <col min="12514" max="12514" width="9.7109375" style="58" customWidth="1"/>
    <col min="12515" max="12515" width="12.42578125" style="58" customWidth="1"/>
    <col min="12516" max="12516" width="13.140625" style="58" customWidth="1"/>
    <col min="12517" max="12517" width="12.5703125" style="58" customWidth="1"/>
    <col min="12518" max="12518" width="13" style="58" customWidth="1"/>
    <col min="12519" max="12519" width="14.28515625" style="58" customWidth="1"/>
    <col min="12520" max="12520" width="17.140625" style="58" customWidth="1"/>
    <col min="12521" max="12521" width="14" style="58" customWidth="1"/>
    <col min="12522" max="12523" width="13.42578125" style="58" customWidth="1"/>
    <col min="12524" max="12525" width="11.42578125" style="58" customWidth="1"/>
    <col min="12526" max="12526" width="17.42578125" style="58" customWidth="1"/>
    <col min="12527" max="12527" width="13.28515625" style="58" customWidth="1"/>
    <col min="12528" max="12530" width="11.42578125" style="58"/>
    <col min="12531" max="12531" width="42.85546875" style="58" customWidth="1"/>
    <col min="12532" max="12532" width="15.42578125" style="58" customWidth="1"/>
    <col min="12533" max="12533" width="9.7109375" style="58" customWidth="1"/>
    <col min="12534" max="12534" width="14.140625" style="58" bestFit="1" customWidth="1"/>
    <col min="12535" max="12535" width="18.42578125" style="58" customWidth="1"/>
    <col min="12536" max="12536" width="19.7109375" style="58" customWidth="1"/>
    <col min="12537" max="12537" width="16.140625" style="58" customWidth="1"/>
    <col min="12538" max="12538" width="14.28515625" style="58" customWidth="1"/>
    <col min="12539" max="12539" width="17.140625" style="58" customWidth="1"/>
    <col min="12540" max="12541" width="14" style="58" customWidth="1"/>
    <col min="12542" max="12542" width="14.140625" style="58" bestFit="1" customWidth="1"/>
    <col min="12543" max="12543" width="14.140625" style="58" customWidth="1"/>
    <col min="12544" max="12544" width="16.85546875" style="58" customWidth="1"/>
    <col min="12545" max="12545" width="14.28515625" style="58" customWidth="1"/>
    <col min="12546" max="12546" width="14.7109375" style="58" customWidth="1"/>
    <col min="12547" max="12547" width="13.42578125" style="58" bestFit="1" customWidth="1"/>
    <col min="12548" max="12548" width="12.7109375" style="58" customWidth="1"/>
    <col min="12549" max="12767" width="11.42578125" style="58"/>
    <col min="12768" max="12768" width="34.28515625" style="58" customWidth="1"/>
    <col min="12769" max="12769" width="15.42578125" style="58" customWidth="1"/>
    <col min="12770" max="12770" width="9.7109375" style="58" customWidth="1"/>
    <col min="12771" max="12771" width="12.42578125" style="58" customWidth="1"/>
    <col min="12772" max="12772" width="13.140625" style="58" customWidth="1"/>
    <col min="12773" max="12773" width="12.5703125" style="58" customWidth="1"/>
    <col min="12774" max="12774" width="13" style="58" customWidth="1"/>
    <col min="12775" max="12775" width="14.28515625" style="58" customWidth="1"/>
    <col min="12776" max="12776" width="17.140625" style="58" customWidth="1"/>
    <col min="12777" max="12777" width="14" style="58" customWidth="1"/>
    <col min="12778" max="12779" width="13.42578125" style="58" customWidth="1"/>
    <col min="12780" max="12781" width="11.42578125" style="58" customWidth="1"/>
    <col min="12782" max="12782" width="17.42578125" style="58" customWidth="1"/>
    <col min="12783" max="12783" width="13.28515625" style="58" customWidth="1"/>
    <col min="12784" max="12786" width="11.42578125" style="58"/>
    <col min="12787" max="12787" width="42.85546875" style="58" customWidth="1"/>
    <col min="12788" max="12788" width="15.42578125" style="58" customWidth="1"/>
    <col min="12789" max="12789" width="9.7109375" style="58" customWidth="1"/>
    <col min="12790" max="12790" width="14.140625" style="58" bestFit="1" customWidth="1"/>
    <col min="12791" max="12791" width="18.42578125" style="58" customWidth="1"/>
    <col min="12792" max="12792" width="19.7109375" style="58" customWidth="1"/>
    <col min="12793" max="12793" width="16.140625" style="58" customWidth="1"/>
    <col min="12794" max="12794" width="14.28515625" style="58" customWidth="1"/>
    <col min="12795" max="12795" width="17.140625" style="58" customWidth="1"/>
    <col min="12796" max="12797" width="14" style="58" customWidth="1"/>
    <col min="12798" max="12798" width="14.140625" style="58" bestFit="1" customWidth="1"/>
    <col min="12799" max="12799" width="14.140625" style="58" customWidth="1"/>
    <col min="12800" max="12800" width="16.85546875" style="58" customWidth="1"/>
    <col min="12801" max="12801" width="14.28515625" style="58" customWidth="1"/>
    <col min="12802" max="12802" width="14.7109375" style="58" customWidth="1"/>
    <col min="12803" max="12803" width="13.42578125" style="58" bestFit="1" customWidth="1"/>
    <col min="12804" max="12804" width="12.7109375" style="58" customWidth="1"/>
    <col min="12805" max="13023" width="11.42578125" style="58"/>
    <col min="13024" max="13024" width="34.28515625" style="58" customWidth="1"/>
    <col min="13025" max="13025" width="15.42578125" style="58" customWidth="1"/>
    <col min="13026" max="13026" width="9.7109375" style="58" customWidth="1"/>
    <col min="13027" max="13027" width="12.42578125" style="58" customWidth="1"/>
    <col min="13028" max="13028" width="13.140625" style="58" customWidth="1"/>
    <col min="13029" max="13029" width="12.5703125" style="58" customWidth="1"/>
    <col min="13030" max="13030" width="13" style="58" customWidth="1"/>
    <col min="13031" max="13031" width="14.28515625" style="58" customWidth="1"/>
    <col min="13032" max="13032" width="17.140625" style="58" customWidth="1"/>
    <col min="13033" max="13033" width="14" style="58" customWidth="1"/>
    <col min="13034" max="13035" width="13.42578125" style="58" customWidth="1"/>
    <col min="13036" max="13037" width="11.42578125" style="58" customWidth="1"/>
    <col min="13038" max="13038" width="17.42578125" style="58" customWidth="1"/>
    <col min="13039" max="13039" width="13.28515625" style="58" customWidth="1"/>
    <col min="13040" max="13042" width="11.42578125" style="58"/>
    <col min="13043" max="13043" width="42.85546875" style="58" customWidth="1"/>
    <col min="13044" max="13044" width="15.42578125" style="58" customWidth="1"/>
    <col min="13045" max="13045" width="9.7109375" style="58" customWidth="1"/>
    <col min="13046" max="13046" width="14.140625" style="58" bestFit="1" customWidth="1"/>
    <col min="13047" max="13047" width="18.42578125" style="58" customWidth="1"/>
    <col min="13048" max="13048" width="19.7109375" style="58" customWidth="1"/>
    <col min="13049" max="13049" width="16.140625" style="58" customWidth="1"/>
    <col min="13050" max="13050" width="14.28515625" style="58" customWidth="1"/>
    <col min="13051" max="13051" width="17.140625" style="58" customWidth="1"/>
    <col min="13052" max="13053" width="14" style="58" customWidth="1"/>
    <col min="13054" max="13054" width="14.140625" style="58" bestFit="1" customWidth="1"/>
    <col min="13055" max="13055" width="14.140625" style="58" customWidth="1"/>
    <col min="13056" max="13056" width="16.85546875" style="58" customWidth="1"/>
    <col min="13057" max="13057" width="14.28515625" style="58" customWidth="1"/>
    <col min="13058" max="13058" width="14.7109375" style="58" customWidth="1"/>
    <col min="13059" max="13059" width="13.42578125" style="58" bestFit="1" customWidth="1"/>
    <col min="13060" max="13060" width="12.7109375" style="58" customWidth="1"/>
    <col min="13061" max="13279" width="11.42578125" style="58"/>
    <col min="13280" max="13280" width="34.28515625" style="58" customWidth="1"/>
    <col min="13281" max="13281" width="15.42578125" style="58" customWidth="1"/>
    <col min="13282" max="13282" width="9.7109375" style="58" customWidth="1"/>
    <col min="13283" max="13283" width="12.42578125" style="58" customWidth="1"/>
    <col min="13284" max="13284" width="13.140625" style="58" customWidth="1"/>
    <col min="13285" max="13285" width="12.5703125" style="58" customWidth="1"/>
    <col min="13286" max="13286" width="13" style="58" customWidth="1"/>
    <col min="13287" max="13287" width="14.28515625" style="58" customWidth="1"/>
    <col min="13288" max="13288" width="17.140625" style="58" customWidth="1"/>
    <col min="13289" max="13289" width="14" style="58" customWidth="1"/>
    <col min="13290" max="13291" width="13.42578125" style="58" customWidth="1"/>
    <col min="13292" max="13293" width="11.42578125" style="58" customWidth="1"/>
    <col min="13294" max="13294" width="17.42578125" style="58" customWidth="1"/>
    <col min="13295" max="13295" width="13.28515625" style="58" customWidth="1"/>
    <col min="13296" max="13298" width="11.42578125" style="58"/>
    <col min="13299" max="13299" width="42.85546875" style="58" customWidth="1"/>
    <col min="13300" max="13300" width="15.42578125" style="58" customWidth="1"/>
    <col min="13301" max="13301" width="9.7109375" style="58" customWidth="1"/>
    <col min="13302" max="13302" width="14.140625" style="58" bestFit="1" customWidth="1"/>
    <col min="13303" max="13303" width="18.42578125" style="58" customWidth="1"/>
    <col min="13304" max="13304" width="19.7109375" style="58" customWidth="1"/>
    <col min="13305" max="13305" width="16.140625" style="58" customWidth="1"/>
    <col min="13306" max="13306" width="14.28515625" style="58" customWidth="1"/>
    <col min="13307" max="13307" width="17.140625" style="58" customWidth="1"/>
    <col min="13308" max="13309" width="14" style="58" customWidth="1"/>
    <col min="13310" max="13310" width="14.140625" style="58" bestFit="1" customWidth="1"/>
    <col min="13311" max="13311" width="14.140625" style="58" customWidth="1"/>
    <col min="13312" max="13312" width="16.85546875" style="58" customWidth="1"/>
    <col min="13313" max="13313" width="14.28515625" style="58" customWidth="1"/>
    <col min="13314" max="13314" width="14.7109375" style="58" customWidth="1"/>
    <col min="13315" max="13315" width="13.42578125" style="58" bestFit="1" customWidth="1"/>
    <col min="13316" max="13316" width="12.7109375" style="58" customWidth="1"/>
    <col min="13317" max="13535" width="11.42578125" style="58"/>
    <col min="13536" max="13536" width="34.28515625" style="58" customWidth="1"/>
    <col min="13537" max="13537" width="15.42578125" style="58" customWidth="1"/>
    <col min="13538" max="13538" width="9.7109375" style="58" customWidth="1"/>
    <col min="13539" max="13539" width="12.42578125" style="58" customWidth="1"/>
    <col min="13540" max="13540" width="13.140625" style="58" customWidth="1"/>
    <col min="13541" max="13541" width="12.5703125" style="58" customWidth="1"/>
    <col min="13542" max="13542" width="13" style="58" customWidth="1"/>
    <col min="13543" max="13543" width="14.28515625" style="58" customWidth="1"/>
    <col min="13544" max="13544" width="17.140625" style="58" customWidth="1"/>
    <col min="13545" max="13545" width="14" style="58" customWidth="1"/>
    <col min="13546" max="13547" width="13.42578125" style="58" customWidth="1"/>
    <col min="13548" max="13549" width="11.42578125" style="58" customWidth="1"/>
    <col min="13550" max="13550" width="17.42578125" style="58" customWidth="1"/>
    <col min="13551" max="13551" width="13.28515625" style="58" customWidth="1"/>
    <col min="13552" max="13554" width="11.42578125" style="58"/>
    <col min="13555" max="13555" width="42.85546875" style="58" customWidth="1"/>
    <col min="13556" max="13556" width="15.42578125" style="58" customWidth="1"/>
    <col min="13557" max="13557" width="9.7109375" style="58" customWidth="1"/>
    <col min="13558" max="13558" width="14.140625" style="58" bestFit="1" customWidth="1"/>
    <col min="13559" max="13559" width="18.42578125" style="58" customWidth="1"/>
    <col min="13560" max="13560" width="19.7109375" style="58" customWidth="1"/>
    <col min="13561" max="13561" width="16.140625" style="58" customWidth="1"/>
    <col min="13562" max="13562" width="14.28515625" style="58" customWidth="1"/>
    <col min="13563" max="13563" width="17.140625" style="58" customWidth="1"/>
    <col min="13564" max="13565" width="14" style="58" customWidth="1"/>
    <col min="13566" max="13566" width="14.140625" style="58" bestFit="1" customWidth="1"/>
    <col min="13567" max="13567" width="14.140625" style="58" customWidth="1"/>
    <col min="13568" max="13568" width="16.85546875" style="58" customWidth="1"/>
    <col min="13569" max="13569" width="14.28515625" style="58" customWidth="1"/>
    <col min="13570" max="13570" width="14.7109375" style="58" customWidth="1"/>
    <col min="13571" max="13571" width="13.42578125" style="58" bestFit="1" customWidth="1"/>
    <col min="13572" max="13572" width="12.7109375" style="58" customWidth="1"/>
    <col min="13573" max="13791" width="11.42578125" style="58"/>
    <col min="13792" max="13792" width="34.28515625" style="58" customWidth="1"/>
    <col min="13793" max="13793" width="15.42578125" style="58" customWidth="1"/>
    <col min="13794" max="13794" width="9.7109375" style="58" customWidth="1"/>
    <col min="13795" max="13795" width="12.42578125" style="58" customWidth="1"/>
    <col min="13796" max="13796" width="13.140625" style="58" customWidth="1"/>
    <col min="13797" max="13797" width="12.5703125" style="58" customWidth="1"/>
    <col min="13798" max="13798" width="13" style="58" customWidth="1"/>
    <col min="13799" max="13799" width="14.28515625" style="58" customWidth="1"/>
    <col min="13800" max="13800" width="17.140625" style="58" customWidth="1"/>
    <col min="13801" max="13801" width="14" style="58" customWidth="1"/>
    <col min="13802" max="13803" width="13.42578125" style="58" customWidth="1"/>
    <col min="13804" max="13805" width="11.42578125" style="58" customWidth="1"/>
    <col min="13806" max="13806" width="17.42578125" style="58" customWidth="1"/>
    <col min="13807" max="13807" width="13.28515625" style="58" customWidth="1"/>
    <col min="13808" max="13810" width="11.42578125" style="58"/>
    <col min="13811" max="13811" width="42.85546875" style="58" customWidth="1"/>
    <col min="13812" max="13812" width="15.42578125" style="58" customWidth="1"/>
    <col min="13813" max="13813" width="9.7109375" style="58" customWidth="1"/>
    <col min="13814" max="13814" width="14.140625" style="58" bestFit="1" customWidth="1"/>
    <col min="13815" max="13815" width="18.42578125" style="58" customWidth="1"/>
    <col min="13816" max="13816" width="19.7109375" style="58" customWidth="1"/>
    <col min="13817" max="13817" width="16.140625" style="58" customWidth="1"/>
    <col min="13818" max="13818" width="14.28515625" style="58" customWidth="1"/>
    <col min="13819" max="13819" width="17.140625" style="58" customWidth="1"/>
    <col min="13820" max="13821" width="14" style="58" customWidth="1"/>
    <col min="13822" max="13822" width="14.140625" style="58" bestFit="1" customWidth="1"/>
    <col min="13823" max="13823" width="14.140625" style="58" customWidth="1"/>
    <col min="13824" max="13824" width="16.85546875" style="58" customWidth="1"/>
    <col min="13825" max="13825" width="14.28515625" style="58" customWidth="1"/>
    <col min="13826" max="13826" width="14.7109375" style="58" customWidth="1"/>
    <col min="13827" max="13827" width="13.42578125" style="58" bestFit="1" customWidth="1"/>
    <col min="13828" max="13828" width="12.7109375" style="58" customWidth="1"/>
    <col min="13829" max="14047" width="11.42578125" style="58"/>
    <col min="14048" max="14048" width="34.28515625" style="58" customWidth="1"/>
    <col min="14049" max="14049" width="15.42578125" style="58" customWidth="1"/>
    <col min="14050" max="14050" width="9.7109375" style="58" customWidth="1"/>
    <col min="14051" max="14051" width="12.42578125" style="58" customWidth="1"/>
    <col min="14052" max="14052" width="13.140625" style="58" customWidth="1"/>
    <col min="14053" max="14053" width="12.5703125" style="58" customWidth="1"/>
    <col min="14054" max="14054" width="13" style="58" customWidth="1"/>
    <col min="14055" max="14055" width="14.28515625" style="58" customWidth="1"/>
    <col min="14056" max="14056" width="17.140625" style="58" customWidth="1"/>
    <col min="14057" max="14057" width="14" style="58" customWidth="1"/>
    <col min="14058" max="14059" width="13.42578125" style="58" customWidth="1"/>
    <col min="14060" max="14061" width="11.42578125" style="58" customWidth="1"/>
    <col min="14062" max="14062" width="17.42578125" style="58" customWidth="1"/>
    <col min="14063" max="14063" width="13.28515625" style="58" customWidth="1"/>
    <col min="14064" max="14066" width="11.42578125" style="58"/>
    <col min="14067" max="14067" width="42.85546875" style="58" customWidth="1"/>
    <col min="14068" max="14068" width="15.42578125" style="58" customWidth="1"/>
    <col min="14069" max="14069" width="9.7109375" style="58" customWidth="1"/>
    <col min="14070" max="14070" width="14.140625" style="58" bestFit="1" customWidth="1"/>
    <col min="14071" max="14071" width="18.42578125" style="58" customWidth="1"/>
    <col min="14072" max="14072" width="19.7109375" style="58" customWidth="1"/>
    <col min="14073" max="14073" width="16.140625" style="58" customWidth="1"/>
    <col min="14074" max="14074" width="14.28515625" style="58" customWidth="1"/>
    <col min="14075" max="14075" width="17.140625" style="58" customWidth="1"/>
    <col min="14076" max="14077" width="14" style="58" customWidth="1"/>
    <col min="14078" max="14078" width="14.140625" style="58" bestFit="1" customWidth="1"/>
    <col min="14079" max="14079" width="14.140625" style="58" customWidth="1"/>
    <col min="14080" max="14080" width="16.85546875" style="58" customWidth="1"/>
    <col min="14081" max="14081" width="14.28515625" style="58" customWidth="1"/>
    <col min="14082" max="14082" width="14.7109375" style="58" customWidth="1"/>
    <col min="14083" max="14083" width="13.42578125" style="58" bestFit="1" customWidth="1"/>
    <col min="14084" max="14084" width="12.7109375" style="58" customWidth="1"/>
    <col min="14085" max="14303" width="11.42578125" style="58"/>
    <col min="14304" max="14304" width="34.28515625" style="58" customWidth="1"/>
    <col min="14305" max="14305" width="15.42578125" style="58" customWidth="1"/>
    <col min="14306" max="14306" width="9.7109375" style="58" customWidth="1"/>
    <col min="14307" max="14307" width="12.42578125" style="58" customWidth="1"/>
    <col min="14308" max="14308" width="13.140625" style="58" customWidth="1"/>
    <col min="14309" max="14309" width="12.5703125" style="58" customWidth="1"/>
    <col min="14310" max="14310" width="13" style="58" customWidth="1"/>
    <col min="14311" max="14311" width="14.28515625" style="58" customWidth="1"/>
    <col min="14312" max="14312" width="17.140625" style="58" customWidth="1"/>
    <col min="14313" max="14313" width="14" style="58" customWidth="1"/>
    <col min="14314" max="14315" width="13.42578125" style="58" customWidth="1"/>
    <col min="14316" max="14317" width="11.42578125" style="58" customWidth="1"/>
    <col min="14318" max="14318" width="17.42578125" style="58" customWidth="1"/>
    <col min="14319" max="14319" width="13.28515625" style="58" customWidth="1"/>
    <col min="14320" max="14322" width="11.42578125" style="58"/>
    <col min="14323" max="14323" width="42.85546875" style="58" customWidth="1"/>
    <col min="14324" max="14324" width="15.42578125" style="58" customWidth="1"/>
    <col min="14325" max="14325" width="9.7109375" style="58" customWidth="1"/>
    <col min="14326" max="14326" width="14.140625" style="58" bestFit="1" customWidth="1"/>
    <col min="14327" max="14327" width="18.42578125" style="58" customWidth="1"/>
    <col min="14328" max="14328" width="19.7109375" style="58" customWidth="1"/>
    <col min="14329" max="14329" width="16.140625" style="58" customWidth="1"/>
    <col min="14330" max="14330" width="14.28515625" style="58" customWidth="1"/>
    <col min="14331" max="14331" width="17.140625" style="58" customWidth="1"/>
    <col min="14332" max="14333" width="14" style="58" customWidth="1"/>
    <col min="14334" max="14334" width="14.140625" style="58" bestFit="1" customWidth="1"/>
    <col min="14335" max="14335" width="14.140625" style="58" customWidth="1"/>
    <col min="14336" max="14336" width="16.85546875" style="58" customWidth="1"/>
    <col min="14337" max="14337" width="14.28515625" style="58" customWidth="1"/>
    <col min="14338" max="14338" width="14.7109375" style="58" customWidth="1"/>
    <col min="14339" max="14339" width="13.42578125" style="58" bestFit="1" customWidth="1"/>
    <col min="14340" max="14340" width="12.7109375" style="58" customWidth="1"/>
    <col min="14341" max="14559" width="11.42578125" style="58"/>
    <col min="14560" max="14560" width="34.28515625" style="58" customWidth="1"/>
    <col min="14561" max="14561" width="15.42578125" style="58" customWidth="1"/>
    <col min="14562" max="14562" width="9.7109375" style="58" customWidth="1"/>
    <col min="14563" max="14563" width="12.42578125" style="58" customWidth="1"/>
    <col min="14564" max="14564" width="13.140625" style="58" customWidth="1"/>
    <col min="14565" max="14565" width="12.5703125" style="58" customWidth="1"/>
    <col min="14566" max="14566" width="13" style="58" customWidth="1"/>
    <col min="14567" max="14567" width="14.28515625" style="58" customWidth="1"/>
    <col min="14568" max="14568" width="17.140625" style="58" customWidth="1"/>
    <col min="14569" max="14569" width="14" style="58" customWidth="1"/>
    <col min="14570" max="14571" width="13.42578125" style="58" customWidth="1"/>
    <col min="14572" max="14573" width="11.42578125" style="58" customWidth="1"/>
    <col min="14574" max="14574" width="17.42578125" style="58" customWidth="1"/>
    <col min="14575" max="14575" width="13.28515625" style="58" customWidth="1"/>
    <col min="14576" max="14578" width="11.42578125" style="58"/>
    <col min="14579" max="14579" width="42.85546875" style="58" customWidth="1"/>
    <col min="14580" max="14580" width="15.42578125" style="58" customWidth="1"/>
    <col min="14581" max="14581" width="9.7109375" style="58" customWidth="1"/>
    <col min="14582" max="14582" width="14.140625" style="58" bestFit="1" customWidth="1"/>
    <col min="14583" max="14583" width="18.42578125" style="58" customWidth="1"/>
    <col min="14584" max="14584" width="19.7109375" style="58" customWidth="1"/>
    <col min="14585" max="14585" width="16.140625" style="58" customWidth="1"/>
    <col min="14586" max="14586" width="14.28515625" style="58" customWidth="1"/>
    <col min="14587" max="14587" width="17.140625" style="58" customWidth="1"/>
    <col min="14588" max="14589" width="14" style="58" customWidth="1"/>
    <col min="14590" max="14590" width="14.140625" style="58" bestFit="1" customWidth="1"/>
    <col min="14591" max="14591" width="14.140625" style="58" customWidth="1"/>
    <col min="14592" max="14592" width="16.85546875" style="58" customWidth="1"/>
    <col min="14593" max="14593" width="14.28515625" style="58" customWidth="1"/>
    <col min="14594" max="14594" width="14.7109375" style="58" customWidth="1"/>
    <col min="14595" max="14595" width="13.42578125" style="58" bestFit="1" customWidth="1"/>
    <col min="14596" max="14596" width="12.7109375" style="58" customWidth="1"/>
    <col min="14597" max="14815" width="11.42578125" style="58"/>
    <col min="14816" max="14816" width="34.28515625" style="58" customWidth="1"/>
    <col min="14817" max="14817" width="15.42578125" style="58" customWidth="1"/>
    <col min="14818" max="14818" width="9.7109375" style="58" customWidth="1"/>
    <col min="14819" max="14819" width="12.42578125" style="58" customWidth="1"/>
    <col min="14820" max="14820" width="13.140625" style="58" customWidth="1"/>
    <col min="14821" max="14821" width="12.5703125" style="58" customWidth="1"/>
    <col min="14822" max="14822" width="13" style="58" customWidth="1"/>
    <col min="14823" max="14823" width="14.28515625" style="58" customWidth="1"/>
    <col min="14824" max="14824" width="17.140625" style="58" customWidth="1"/>
    <col min="14825" max="14825" width="14" style="58" customWidth="1"/>
    <col min="14826" max="14827" width="13.42578125" style="58" customWidth="1"/>
    <col min="14828" max="14829" width="11.42578125" style="58" customWidth="1"/>
    <col min="14830" max="14830" width="17.42578125" style="58" customWidth="1"/>
    <col min="14831" max="14831" width="13.28515625" style="58" customWidth="1"/>
    <col min="14832" max="14834" width="11.42578125" style="58"/>
    <col min="14835" max="14835" width="42.85546875" style="58" customWidth="1"/>
    <col min="14836" max="14836" width="15.42578125" style="58" customWidth="1"/>
    <col min="14837" max="14837" width="9.7109375" style="58" customWidth="1"/>
    <col min="14838" max="14838" width="14.140625" style="58" bestFit="1" customWidth="1"/>
    <col min="14839" max="14839" width="18.42578125" style="58" customWidth="1"/>
    <col min="14840" max="14840" width="19.7109375" style="58" customWidth="1"/>
    <col min="14841" max="14841" width="16.140625" style="58" customWidth="1"/>
    <col min="14842" max="14842" width="14.28515625" style="58" customWidth="1"/>
    <col min="14843" max="14843" width="17.140625" style="58" customWidth="1"/>
    <col min="14844" max="14845" width="14" style="58" customWidth="1"/>
    <col min="14846" max="14846" width="14.140625" style="58" bestFit="1" customWidth="1"/>
    <col min="14847" max="14847" width="14.140625" style="58" customWidth="1"/>
    <col min="14848" max="14848" width="16.85546875" style="58" customWidth="1"/>
    <col min="14849" max="14849" width="14.28515625" style="58" customWidth="1"/>
    <col min="14850" max="14850" width="14.7109375" style="58" customWidth="1"/>
    <col min="14851" max="14851" width="13.42578125" style="58" bestFit="1" customWidth="1"/>
    <col min="14852" max="14852" width="12.7109375" style="58" customWidth="1"/>
    <col min="14853" max="15071" width="11.42578125" style="58"/>
    <col min="15072" max="15072" width="34.28515625" style="58" customWidth="1"/>
    <col min="15073" max="15073" width="15.42578125" style="58" customWidth="1"/>
    <col min="15074" max="15074" width="9.7109375" style="58" customWidth="1"/>
    <col min="15075" max="15075" width="12.42578125" style="58" customWidth="1"/>
    <col min="15076" max="15076" width="13.140625" style="58" customWidth="1"/>
    <col min="15077" max="15077" width="12.5703125" style="58" customWidth="1"/>
    <col min="15078" max="15078" width="13" style="58" customWidth="1"/>
    <col min="15079" max="15079" width="14.28515625" style="58" customWidth="1"/>
    <col min="15080" max="15080" width="17.140625" style="58" customWidth="1"/>
    <col min="15081" max="15081" width="14" style="58" customWidth="1"/>
    <col min="15082" max="15083" width="13.42578125" style="58" customWidth="1"/>
    <col min="15084" max="15085" width="11.42578125" style="58" customWidth="1"/>
    <col min="15086" max="15086" width="17.42578125" style="58" customWidth="1"/>
    <col min="15087" max="15087" width="13.28515625" style="58" customWidth="1"/>
    <col min="15088" max="15090" width="11.42578125" style="58"/>
    <col min="15091" max="15091" width="42.85546875" style="58" customWidth="1"/>
    <col min="15092" max="15092" width="15.42578125" style="58" customWidth="1"/>
    <col min="15093" max="15093" width="9.7109375" style="58" customWidth="1"/>
    <col min="15094" max="15094" width="14.140625" style="58" bestFit="1" customWidth="1"/>
    <col min="15095" max="15095" width="18.42578125" style="58" customWidth="1"/>
    <col min="15096" max="15096" width="19.7109375" style="58" customWidth="1"/>
    <col min="15097" max="15097" width="16.140625" style="58" customWidth="1"/>
    <col min="15098" max="15098" width="14.28515625" style="58" customWidth="1"/>
    <col min="15099" max="15099" width="17.140625" style="58" customWidth="1"/>
    <col min="15100" max="15101" width="14" style="58" customWidth="1"/>
    <col min="15102" max="15102" width="14.140625" style="58" bestFit="1" customWidth="1"/>
    <col min="15103" max="15103" width="14.140625" style="58" customWidth="1"/>
    <col min="15104" max="15104" width="16.85546875" style="58" customWidth="1"/>
    <col min="15105" max="15105" width="14.28515625" style="58" customWidth="1"/>
    <col min="15106" max="15106" width="14.7109375" style="58" customWidth="1"/>
    <col min="15107" max="15107" width="13.42578125" style="58" bestFit="1" customWidth="1"/>
    <col min="15108" max="15108" width="12.7109375" style="58" customWidth="1"/>
    <col min="15109" max="15327" width="11.42578125" style="58"/>
    <col min="15328" max="15328" width="34.28515625" style="58" customWidth="1"/>
    <col min="15329" max="15329" width="15.42578125" style="58" customWidth="1"/>
    <col min="15330" max="15330" width="9.7109375" style="58" customWidth="1"/>
    <col min="15331" max="15331" width="12.42578125" style="58" customWidth="1"/>
    <col min="15332" max="15332" width="13.140625" style="58" customWidth="1"/>
    <col min="15333" max="15333" width="12.5703125" style="58" customWidth="1"/>
    <col min="15334" max="15334" width="13" style="58" customWidth="1"/>
    <col min="15335" max="15335" width="14.28515625" style="58" customWidth="1"/>
    <col min="15336" max="15336" width="17.140625" style="58" customWidth="1"/>
    <col min="15337" max="15337" width="14" style="58" customWidth="1"/>
    <col min="15338" max="15339" width="13.42578125" style="58" customWidth="1"/>
    <col min="15340" max="15341" width="11.42578125" style="58" customWidth="1"/>
    <col min="15342" max="15342" width="17.42578125" style="58" customWidth="1"/>
    <col min="15343" max="15343" width="13.28515625" style="58" customWidth="1"/>
    <col min="15344" max="15346" width="11.42578125" style="58"/>
    <col min="15347" max="15347" width="42.85546875" style="58" customWidth="1"/>
    <col min="15348" max="15348" width="15.42578125" style="58" customWidth="1"/>
    <col min="15349" max="15349" width="9.7109375" style="58" customWidth="1"/>
    <col min="15350" max="15350" width="14.140625" style="58" bestFit="1" customWidth="1"/>
    <col min="15351" max="15351" width="18.42578125" style="58" customWidth="1"/>
    <col min="15352" max="15352" width="19.7109375" style="58" customWidth="1"/>
    <col min="15353" max="15353" width="16.140625" style="58" customWidth="1"/>
    <col min="15354" max="15354" width="14.28515625" style="58" customWidth="1"/>
    <col min="15355" max="15355" width="17.140625" style="58" customWidth="1"/>
    <col min="15356" max="15357" width="14" style="58" customWidth="1"/>
    <col min="15358" max="15358" width="14.140625" style="58" bestFit="1" customWidth="1"/>
    <col min="15359" max="15359" width="14.140625" style="58" customWidth="1"/>
    <col min="15360" max="15360" width="16.85546875" style="58" customWidth="1"/>
    <col min="15361" max="15361" width="14.28515625" style="58" customWidth="1"/>
    <col min="15362" max="15362" width="14.7109375" style="58" customWidth="1"/>
    <col min="15363" max="15363" width="13.42578125" style="58" bestFit="1" customWidth="1"/>
    <col min="15364" max="15364" width="12.7109375" style="58" customWidth="1"/>
    <col min="15365" max="15583" width="11.42578125" style="58"/>
    <col min="15584" max="15584" width="34.28515625" style="58" customWidth="1"/>
    <col min="15585" max="15585" width="15.42578125" style="58" customWidth="1"/>
    <col min="15586" max="15586" width="9.7109375" style="58" customWidth="1"/>
    <col min="15587" max="15587" width="12.42578125" style="58" customWidth="1"/>
    <col min="15588" max="15588" width="13.140625" style="58" customWidth="1"/>
    <col min="15589" max="15589" width="12.5703125" style="58" customWidth="1"/>
    <col min="15590" max="15590" width="13" style="58" customWidth="1"/>
    <col min="15591" max="15591" width="14.28515625" style="58" customWidth="1"/>
    <col min="15592" max="15592" width="17.140625" style="58" customWidth="1"/>
    <col min="15593" max="15593" width="14" style="58" customWidth="1"/>
    <col min="15594" max="15595" width="13.42578125" style="58" customWidth="1"/>
    <col min="15596" max="15597" width="11.42578125" style="58" customWidth="1"/>
    <col min="15598" max="15598" width="17.42578125" style="58" customWidth="1"/>
    <col min="15599" max="15599" width="13.28515625" style="58" customWidth="1"/>
    <col min="15600" max="15602" width="11.42578125" style="58"/>
    <col min="15603" max="15603" width="42.85546875" style="58" customWidth="1"/>
    <col min="15604" max="15604" width="15.42578125" style="58" customWidth="1"/>
    <col min="15605" max="15605" width="9.7109375" style="58" customWidth="1"/>
    <col min="15606" max="15606" width="14.140625" style="58" bestFit="1" customWidth="1"/>
    <col min="15607" max="15607" width="18.42578125" style="58" customWidth="1"/>
    <col min="15608" max="15608" width="19.7109375" style="58" customWidth="1"/>
    <col min="15609" max="15609" width="16.140625" style="58" customWidth="1"/>
    <col min="15610" max="15610" width="14.28515625" style="58" customWidth="1"/>
    <col min="15611" max="15611" width="17.140625" style="58" customWidth="1"/>
    <col min="15612" max="15613" width="14" style="58" customWidth="1"/>
    <col min="15614" max="15614" width="14.140625" style="58" bestFit="1" customWidth="1"/>
    <col min="15615" max="15615" width="14.140625" style="58" customWidth="1"/>
    <col min="15616" max="15616" width="16.85546875" style="58" customWidth="1"/>
    <col min="15617" max="15617" width="14.28515625" style="58" customWidth="1"/>
    <col min="15618" max="15618" width="14.7109375" style="58" customWidth="1"/>
    <col min="15619" max="15619" width="13.42578125" style="58" bestFit="1" customWidth="1"/>
    <col min="15620" max="15620" width="12.7109375" style="58" customWidth="1"/>
    <col min="15621" max="15839" width="11.42578125" style="58"/>
    <col min="15840" max="15840" width="34.28515625" style="58" customWidth="1"/>
    <col min="15841" max="15841" width="15.42578125" style="58" customWidth="1"/>
    <col min="15842" max="15842" width="9.7109375" style="58" customWidth="1"/>
    <col min="15843" max="15843" width="12.42578125" style="58" customWidth="1"/>
    <col min="15844" max="15844" width="13.140625" style="58" customWidth="1"/>
    <col min="15845" max="15845" width="12.5703125" style="58" customWidth="1"/>
    <col min="15846" max="15846" width="13" style="58" customWidth="1"/>
    <col min="15847" max="15847" width="14.28515625" style="58" customWidth="1"/>
    <col min="15848" max="15848" width="17.140625" style="58" customWidth="1"/>
    <col min="15849" max="15849" width="14" style="58" customWidth="1"/>
    <col min="15850" max="15851" width="13.42578125" style="58" customWidth="1"/>
    <col min="15852" max="15853" width="11.42578125" style="58" customWidth="1"/>
    <col min="15854" max="15854" width="17.42578125" style="58" customWidth="1"/>
    <col min="15855" max="15855" width="13.28515625" style="58" customWidth="1"/>
    <col min="15856" max="15858" width="11.42578125" style="58"/>
    <col min="15859" max="15859" width="42.85546875" style="58" customWidth="1"/>
    <col min="15860" max="15860" width="15.42578125" style="58" customWidth="1"/>
    <col min="15861" max="15861" width="9.7109375" style="58" customWidth="1"/>
    <col min="15862" max="15862" width="14.140625" style="58" bestFit="1" customWidth="1"/>
    <col min="15863" max="15863" width="18.42578125" style="58" customWidth="1"/>
    <col min="15864" max="15864" width="19.7109375" style="58" customWidth="1"/>
    <col min="15865" max="15865" width="16.140625" style="58" customWidth="1"/>
    <col min="15866" max="15866" width="14.28515625" style="58" customWidth="1"/>
    <col min="15867" max="15867" width="17.140625" style="58" customWidth="1"/>
    <col min="15868" max="15869" width="14" style="58" customWidth="1"/>
    <col min="15870" max="15870" width="14.140625" style="58" bestFit="1" customWidth="1"/>
    <col min="15871" max="15871" width="14.140625" style="58" customWidth="1"/>
    <col min="15872" max="15872" width="16.85546875" style="58" customWidth="1"/>
    <col min="15873" max="15873" width="14.28515625" style="58" customWidth="1"/>
    <col min="15874" max="15874" width="14.7109375" style="58" customWidth="1"/>
    <col min="15875" max="15875" width="13.42578125" style="58" bestFit="1" customWidth="1"/>
    <col min="15876" max="15876" width="12.7109375" style="58" customWidth="1"/>
    <col min="15877" max="16095" width="11.42578125" style="58"/>
    <col min="16096" max="16096" width="34.28515625" style="58" customWidth="1"/>
    <col min="16097" max="16097" width="15.42578125" style="58" customWidth="1"/>
    <col min="16098" max="16098" width="9.7109375" style="58" customWidth="1"/>
    <col min="16099" max="16099" width="12.42578125" style="58" customWidth="1"/>
    <col min="16100" max="16100" width="13.140625" style="58" customWidth="1"/>
    <col min="16101" max="16101" width="12.5703125" style="58" customWidth="1"/>
    <col min="16102" max="16102" width="13" style="58" customWidth="1"/>
    <col min="16103" max="16103" width="14.28515625" style="58" customWidth="1"/>
    <col min="16104" max="16104" width="17.140625" style="58" customWidth="1"/>
    <col min="16105" max="16105" width="14" style="58" customWidth="1"/>
    <col min="16106" max="16107" width="13.42578125" style="58" customWidth="1"/>
    <col min="16108" max="16109" width="11.42578125" style="58" customWidth="1"/>
    <col min="16110" max="16110" width="17.42578125" style="58" customWidth="1"/>
    <col min="16111" max="16111" width="13.28515625" style="58" customWidth="1"/>
    <col min="16112" max="16114" width="11.42578125" style="58"/>
    <col min="16115" max="16115" width="42.85546875" style="58" customWidth="1"/>
    <col min="16116" max="16116" width="15.42578125" style="58" customWidth="1"/>
    <col min="16117" max="16117" width="9.7109375" style="58" customWidth="1"/>
    <col min="16118" max="16118" width="14.140625" style="58" bestFit="1" customWidth="1"/>
    <col min="16119" max="16119" width="18.42578125" style="58" customWidth="1"/>
    <col min="16120" max="16120" width="19.7109375" style="58" customWidth="1"/>
    <col min="16121" max="16121" width="16.140625" style="58" customWidth="1"/>
    <col min="16122" max="16122" width="14.28515625" style="58" customWidth="1"/>
    <col min="16123" max="16123" width="17.140625" style="58" customWidth="1"/>
    <col min="16124" max="16125" width="14" style="58" customWidth="1"/>
    <col min="16126" max="16126" width="14.140625" style="58" bestFit="1" customWidth="1"/>
    <col min="16127" max="16127" width="14.140625" style="58" customWidth="1"/>
    <col min="16128" max="16128" width="16.85546875" style="58" customWidth="1"/>
    <col min="16129" max="16129" width="14.28515625" style="58" customWidth="1"/>
    <col min="16130" max="16130" width="14.7109375" style="58" customWidth="1"/>
    <col min="16131" max="16131" width="13.42578125" style="58" bestFit="1" customWidth="1"/>
    <col min="16132" max="16132" width="12.7109375" style="58" customWidth="1"/>
    <col min="16133" max="16351" width="11.42578125" style="58"/>
    <col min="16352" max="16352" width="34.28515625" style="58" customWidth="1"/>
    <col min="16353" max="16353" width="15.42578125" style="58" customWidth="1"/>
    <col min="16354" max="16354" width="9.7109375" style="58" customWidth="1"/>
    <col min="16355" max="16355" width="12.42578125" style="58" customWidth="1"/>
    <col min="16356" max="16356" width="13.140625" style="58" customWidth="1"/>
    <col min="16357" max="16357" width="12.5703125" style="58" customWidth="1"/>
    <col min="16358" max="16358" width="13" style="58" customWidth="1"/>
    <col min="16359" max="16359" width="14.28515625" style="58" customWidth="1"/>
    <col min="16360" max="16360" width="17.140625" style="58" customWidth="1"/>
    <col min="16361" max="16361" width="14" style="58" customWidth="1"/>
    <col min="16362" max="16363" width="13.42578125" style="58" customWidth="1"/>
    <col min="16364" max="16365" width="11.42578125" style="58" customWidth="1"/>
    <col min="16366" max="16366" width="17.42578125" style="58" customWidth="1"/>
    <col min="16367" max="16367" width="13.28515625" style="58" customWidth="1"/>
    <col min="16368" max="16384" width="11.42578125" style="58"/>
  </cols>
  <sheetData>
    <row r="1" spans="1:13">
      <c r="A1" s="478"/>
      <c r="B1" s="527" t="s">
        <v>233</v>
      </c>
      <c r="C1" s="491"/>
      <c r="D1" s="491"/>
      <c r="E1" s="491"/>
      <c r="F1" s="491"/>
      <c r="G1" s="491"/>
      <c r="H1" s="491"/>
      <c r="I1" s="491"/>
      <c r="J1" s="491"/>
      <c r="K1" s="491"/>
      <c r="L1" s="492"/>
      <c r="M1" s="470" t="s">
        <v>234</v>
      </c>
    </row>
    <row r="2" spans="1:13">
      <c r="A2" s="478"/>
      <c r="B2" s="527"/>
      <c r="C2" s="491"/>
      <c r="D2" s="491"/>
      <c r="E2" s="491"/>
      <c r="F2" s="491"/>
      <c r="G2" s="491"/>
      <c r="H2" s="491"/>
      <c r="I2" s="491"/>
      <c r="J2" s="491"/>
      <c r="K2" s="491"/>
      <c r="L2" s="492"/>
      <c r="M2" s="470"/>
    </row>
    <row r="3" spans="1:13">
      <c r="A3" s="478"/>
      <c r="B3" s="527"/>
      <c r="C3" s="491"/>
      <c r="D3" s="491"/>
      <c r="E3" s="491"/>
      <c r="F3" s="491"/>
      <c r="G3" s="491"/>
      <c r="H3" s="491"/>
      <c r="I3" s="491"/>
      <c r="J3" s="491"/>
      <c r="K3" s="491"/>
      <c r="L3" s="492"/>
      <c r="M3" s="260" t="s">
        <v>235</v>
      </c>
    </row>
    <row r="4" spans="1:13">
      <c r="A4" s="478"/>
      <c r="B4" s="527"/>
      <c r="C4" s="491"/>
      <c r="D4" s="491"/>
      <c r="E4" s="491"/>
      <c r="F4" s="491"/>
      <c r="G4" s="491"/>
      <c r="H4" s="491"/>
      <c r="I4" s="491"/>
      <c r="J4" s="491"/>
      <c r="K4" s="491"/>
      <c r="L4" s="492"/>
      <c r="M4" s="390" t="s">
        <v>236</v>
      </c>
    </row>
    <row r="5" spans="1:13" s="142" customFormat="1">
      <c r="A5" s="471" t="s">
        <v>78</v>
      </c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</row>
    <row r="6" spans="1:13" s="142" customFormat="1">
      <c r="A6" s="473" t="s">
        <v>31</v>
      </c>
      <c r="B6" s="473" t="s">
        <v>2</v>
      </c>
      <c r="C6" s="474" t="s">
        <v>3</v>
      </c>
      <c r="D6" s="474" t="s">
        <v>4</v>
      </c>
      <c r="E6" s="474" t="s">
        <v>5</v>
      </c>
      <c r="F6" s="475" t="s">
        <v>6</v>
      </c>
      <c r="G6" s="476"/>
      <c r="H6" s="476"/>
      <c r="I6" s="476"/>
      <c r="J6" s="476"/>
      <c r="K6" s="476"/>
      <c r="L6" s="476"/>
      <c r="M6" s="476"/>
    </row>
    <row r="7" spans="1:13" ht="24">
      <c r="A7" s="473"/>
      <c r="B7" s="473"/>
      <c r="C7" s="474"/>
      <c r="D7" s="474"/>
      <c r="E7" s="474"/>
      <c r="F7" s="386" t="s">
        <v>7</v>
      </c>
      <c r="G7" s="386" t="s">
        <v>8</v>
      </c>
      <c r="H7" s="386" t="s">
        <v>9</v>
      </c>
      <c r="I7" s="386" t="s">
        <v>10</v>
      </c>
      <c r="J7" s="386" t="s">
        <v>11</v>
      </c>
      <c r="K7" s="386" t="s">
        <v>230</v>
      </c>
      <c r="L7" s="386" t="s">
        <v>261</v>
      </c>
      <c r="M7" s="386" t="s">
        <v>113</v>
      </c>
    </row>
    <row r="8" spans="1:13" ht="24">
      <c r="A8" s="283" t="s">
        <v>79</v>
      </c>
      <c r="B8" s="284" t="s">
        <v>13</v>
      </c>
      <c r="C8" s="284">
        <v>25</v>
      </c>
      <c r="D8" s="284">
        <v>283077800</v>
      </c>
      <c r="E8" s="284">
        <v>348488400</v>
      </c>
      <c r="F8" s="284"/>
      <c r="G8" s="284">
        <f>+E8</f>
        <v>348488400</v>
      </c>
      <c r="H8" s="284"/>
      <c r="I8" s="284"/>
      <c r="J8" s="284"/>
      <c r="K8" s="284"/>
      <c r="L8" s="284"/>
      <c r="M8" s="284"/>
    </row>
    <row r="9" spans="1:13" ht="36">
      <c r="A9" s="60" t="s">
        <v>80</v>
      </c>
      <c r="B9" s="62" t="s">
        <v>13</v>
      </c>
      <c r="C9" s="62">
        <v>27</v>
      </c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ht="36">
      <c r="A10" s="528" t="s">
        <v>81</v>
      </c>
      <c r="B10" s="345" t="s">
        <v>82</v>
      </c>
      <c r="C10" s="346">
        <v>3</v>
      </c>
      <c r="D10" s="59">
        <v>273420400</v>
      </c>
      <c r="E10" s="59">
        <v>332455600</v>
      </c>
      <c r="F10" s="59"/>
      <c r="G10" s="59">
        <v>332455600</v>
      </c>
      <c r="H10" s="59"/>
      <c r="I10" s="59"/>
      <c r="J10" s="59"/>
      <c r="K10" s="59"/>
      <c r="L10" s="59"/>
      <c r="M10" s="59"/>
    </row>
    <row r="11" spans="1:13" ht="24">
      <c r="A11" s="60" t="s">
        <v>83</v>
      </c>
      <c r="B11" s="61" t="s">
        <v>84</v>
      </c>
      <c r="C11" s="62">
        <v>1</v>
      </c>
      <c r="D11" s="529">
        <v>56452410</v>
      </c>
      <c r="E11" s="529">
        <f>+D11</f>
        <v>56452410</v>
      </c>
      <c r="F11" s="529"/>
      <c r="G11" s="529"/>
      <c r="H11" s="529"/>
      <c r="I11" s="529"/>
      <c r="J11" s="529">
        <f>+E11</f>
        <v>56452410</v>
      </c>
      <c r="K11" s="62"/>
      <c r="L11" s="62"/>
      <c r="M11" s="62"/>
    </row>
    <row r="12" spans="1:13" ht="24">
      <c r="A12" s="60" t="s">
        <v>85</v>
      </c>
      <c r="B12" s="61" t="s">
        <v>86</v>
      </c>
      <c r="C12" s="62">
        <v>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</row>
    <row r="13" spans="1:13" s="229" customFormat="1" ht="48">
      <c r="A13" s="60" t="s">
        <v>87</v>
      </c>
      <c r="B13" s="62" t="s">
        <v>86</v>
      </c>
      <c r="C13" s="62">
        <v>2</v>
      </c>
      <c r="D13" s="62">
        <v>74417600</v>
      </c>
      <c r="E13" s="62">
        <v>106244400</v>
      </c>
      <c r="F13" s="62"/>
      <c r="G13" s="62">
        <v>106244400</v>
      </c>
      <c r="H13" s="62"/>
      <c r="I13" s="62"/>
      <c r="J13" s="62"/>
      <c r="K13" s="62"/>
      <c r="L13" s="62"/>
      <c r="M13" s="62"/>
    </row>
    <row r="14" spans="1:13" s="229" customFormat="1" ht="24">
      <c r="A14" s="232" t="s">
        <v>60</v>
      </c>
      <c r="B14" s="230" t="s">
        <v>21</v>
      </c>
      <c r="C14" s="230">
        <v>1</v>
      </c>
      <c r="D14" s="530">
        <v>46811600</v>
      </c>
      <c r="E14" s="530">
        <v>46811600</v>
      </c>
      <c r="F14" s="530">
        <v>0</v>
      </c>
      <c r="G14" s="530">
        <v>46811600</v>
      </c>
      <c r="H14" s="70"/>
      <c r="I14" s="530"/>
      <c r="J14" s="530"/>
      <c r="K14" s="530"/>
      <c r="L14" s="530"/>
      <c r="M14" s="530"/>
    </row>
    <row r="15" spans="1:13">
      <c r="A15" s="413" t="s">
        <v>25</v>
      </c>
      <c r="B15" s="413"/>
      <c r="C15" s="413"/>
      <c r="D15" s="413"/>
      <c r="E15" s="71">
        <f>SUM(E8:E14)</f>
        <v>890452410</v>
      </c>
      <c r="F15" s="71">
        <f>SUM(F8:F14)</f>
        <v>0</v>
      </c>
      <c r="G15" s="71">
        <f>SUM(G8:G14)</f>
        <v>834000000</v>
      </c>
      <c r="H15" s="71">
        <f>SUM(H8:H14)</f>
        <v>0</v>
      </c>
      <c r="I15" s="71">
        <f>SUM(I8:I14)</f>
        <v>0</v>
      </c>
      <c r="J15" s="71">
        <f>SUM(J8:J14)</f>
        <v>56452410</v>
      </c>
      <c r="K15" s="71"/>
      <c r="L15" s="71">
        <f>SUM(L8:L13)</f>
        <v>0</v>
      </c>
      <c r="M15" s="293">
        <f>SUM(M8:M13)</f>
        <v>0</v>
      </c>
    </row>
    <row r="16" spans="1:13">
      <c r="A16" s="477" t="s">
        <v>26</v>
      </c>
      <c r="B16" s="477"/>
      <c r="C16" s="477"/>
      <c r="D16" s="477"/>
      <c r="E16" s="71">
        <f>+'[7]FUENTES Y USOS'!AR15</f>
        <v>890452410</v>
      </c>
      <c r="F16" s="71">
        <f>+'[7]FUENTES Y USOS'!AK15</f>
        <v>0</v>
      </c>
      <c r="G16" s="71">
        <f>+'[7]FUENTES Y USOS'!AL15</f>
        <v>834000000</v>
      </c>
      <c r="H16" s="71">
        <f>+'[7]FUENTES Y USOS'!AM15</f>
        <v>0</v>
      </c>
      <c r="I16" s="71">
        <f>+'[7]FUENTES Y USOS'!AN15</f>
        <v>0</v>
      </c>
      <c r="J16" s="71">
        <f>+'[7]FUENTES Y USOS'!AO15</f>
        <v>56452410</v>
      </c>
      <c r="K16" s="71"/>
      <c r="L16" s="71"/>
      <c r="M16" s="71"/>
    </row>
    <row r="17" spans="1:13">
      <c r="A17" s="413" t="s">
        <v>27</v>
      </c>
      <c r="B17" s="413"/>
      <c r="C17" s="413"/>
      <c r="D17" s="413"/>
      <c r="E17" s="72">
        <f>+E16-E15</f>
        <v>0</v>
      </c>
      <c r="F17" s="72">
        <f t="shared" ref="F17:M17" si="0">+F16-F15</f>
        <v>0</v>
      </c>
      <c r="G17" s="72">
        <f t="shared" si="0"/>
        <v>0</v>
      </c>
      <c r="H17" s="72">
        <f t="shared" si="0"/>
        <v>0</v>
      </c>
      <c r="I17" s="72">
        <f t="shared" si="0"/>
        <v>0</v>
      </c>
      <c r="J17" s="72">
        <f t="shared" si="0"/>
        <v>0</v>
      </c>
      <c r="K17" s="72"/>
      <c r="L17" s="72">
        <f t="shared" si="0"/>
        <v>0</v>
      </c>
      <c r="M17" s="294">
        <f t="shared" si="0"/>
        <v>0</v>
      </c>
    </row>
    <row r="20" spans="1:13" hidden="1">
      <c r="A20" s="58" t="s">
        <v>262</v>
      </c>
      <c r="E20" s="347" t="e">
        <f>+#REF!+#REF!+#REF!+#REF!+#REF!+#REF!+#REF!</f>
        <v>#REF!</v>
      </c>
    </row>
    <row r="21" spans="1:13" hidden="1">
      <c r="A21" s="58" t="s">
        <v>263</v>
      </c>
      <c r="E21" s="347" t="e">
        <f>+E15-E20</f>
        <v>#REF!</v>
      </c>
    </row>
    <row r="22" spans="1:13" ht="12.75">
      <c r="A22" s="283"/>
      <c r="B22" s="460" t="s">
        <v>28</v>
      </c>
      <c r="C22" s="460"/>
      <c r="D22" s="460"/>
      <c r="E22" s="460"/>
    </row>
    <row r="23" spans="1:13" ht="12.75">
      <c r="A23" s="56"/>
      <c r="B23" s="460" t="s">
        <v>29</v>
      </c>
      <c r="C23" s="460"/>
      <c r="D23" s="460"/>
      <c r="E23" s="460"/>
    </row>
  </sheetData>
  <mergeCells count="15">
    <mergeCell ref="B22:E22"/>
    <mergeCell ref="B23:E23"/>
    <mergeCell ref="A16:D16"/>
    <mergeCell ref="A17:D17"/>
    <mergeCell ref="A15:D15"/>
    <mergeCell ref="A1:A4"/>
    <mergeCell ref="B1:L4"/>
    <mergeCell ref="M1:M2"/>
    <mergeCell ref="A5:M5"/>
    <mergeCell ref="A6:A7"/>
    <mergeCell ref="B6:B7"/>
    <mergeCell ref="C6:C7"/>
    <mergeCell ref="D6:D7"/>
    <mergeCell ref="E6:E7"/>
    <mergeCell ref="F6:M6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597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4"/>
  <sheetViews>
    <sheetView workbookViewId="0">
      <selection sqref="A1:H1"/>
    </sheetView>
  </sheetViews>
  <sheetFormatPr baseColWidth="10" defaultRowHeight="12.75"/>
  <cols>
    <col min="1" max="1" width="28.28515625" style="1" customWidth="1"/>
    <col min="2" max="2" width="13.85546875" style="119" bestFit="1" customWidth="1"/>
    <col min="3" max="3" width="11.42578125" style="119"/>
    <col min="4" max="4" width="14.7109375" style="1" customWidth="1"/>
    <col min="5" max="5" width="18.140625" style="1" customWidth="1"/>
    <col min="6" max="6" width="13.140625" style="1" customWidth="1"/>
    <col min="7" max="7" width="18.5703125" style="1" customWidth="1"/>
    <col min="8" max="8" width="31" style="1" customWidth="1"/>
    <col min="9" max="9" width="28.7109375" style="201" customWidth="1"/>
    <col min="10" max="10" width="22.42578125" style="1" customWidth="1"/>
    <col min="11" max="11" width="11.42578125" style="1"/>
    <col min="12" max="12" width="23.140625" style="1" customWidth="1"/>
    <col min="13" max="253" width="11.42578125" style="1"/>
    <col min="254" max="254" width="28.28515625" style="1" customWidth="1"/>
    <col min="255" max="255" width="13.85546875" style="1" bestFit="1" customWidth="1"/>
    <col min="256" max="16384" width="11.42578125" style="1"/>
  </cols>
  <sheetData>
    <row r="1" spans="1:10" s="120" customFormat="1" ht="27" customHeight="1">
      <c r="A1" s="479" t="s">
        <v>112</v>
      </c>
      <c r="B1" s="479"/>
      <c r="C1" s="479"/>
      <c r="D1" s="479"/>
      <c r="E1" s="479"/>
      <c r="F1" s="479"/>
      <c r="G1" s="479"/>
      <c r="H1" s="479"/>
      <c r="I1" s="8"/>
    </row>
    <row r="2" spans="1:10" ht="19.5" customHeight="1">
      <c r="A2" s="480" t="s">
        <v>31</v>
      </c>
      <c r="B2" s="480" t="s">
        <v>2</v>
      </c>
      <c r="C2" s="481" t="s">
        <v>3</v>
      </c>
      <c r="D2" s="481" t="s">
        <v>4</v>
      </c>
      <c r="E2" s="481" t="s">
        <v>5</v>
      </c>
      <c r="F2" s="481" t="s">
        <v>6</v>
      </c>
      <c r="G2" s="481"/>
      <c r="H2" s="481"/>
    </row>
    <row r="3" spans="1:10" ht="19.5" customHeight="1">
      <c r="A3" s="480"/>
      <c r="B3" s="480"/>
      <c r="C3" s="481"/>
      <c r="D3" s="481"/>
      <c r="E3" s="481"/>
      <c r="F3" s="186" t="s">
        <v>7</v>
      </c>
      <c r="G3" s="186" t="s">
        <v>8</v>
      </c>
      <c r="H3" s="186" t="s">
        <v>113</v>
      </c>
    </row>
    <row r="4" spans="1:10" ht="32.25" customHeight="1">
      <c r="A4" s="60" t="s">
        <v>114</v>
      </c>
      <c r="B4" s="61" t="s">
        <v>115</v>
      </c>
      <c r="C4" s="61">
        <v>1</v>
      </c>
      <c r="D4" s="187"/>
      <c r="E4" s="187"/>
      <c r="F4" s="186"/>
      <c r="G4" s="186"/>
      <c r="H4" s="186"/>
    </row>
    <row r="5" spans="1:10" ht="25.5">
      <c r="A5" s="103" t="s">
        <v>116</v>
      </c>
      <c r="B5" s="14" t="s">
        <v>52</v>
      </c>
      <c r="C5" s="14">
        <v>11</v>
      </c>
      <c r="D5" s="104">
        <f>2300000*1.004</f>
        <v>2309200</v>
      </c>
      <c r="E5" s="190">
        <f>+(C5*D5)</f>
        <v>25401200</v>
      </c>
      <c r="F5" s="177"/>
      <c r="G5" s="177">
        <f>+E5</f>
        <v>25401200</v>
      </c>
      <c r="H5" s="177"/>
      <c r="I5" s="201" t="s">
        <v>219</v>
      </c>
    </row>
    <row r="6" spans="1:10" ht="38.25">
      <c r="A6" s="103" t="s">
        <v>117</v>
      </c>
      <c r="B6" s="14" t="s">
        <v>52</v>
      </c>
      <c r="C6" s="14">
        <v>1</v>
      </c>
      <c r="D6" s="104">
        <f>9500000*1.004</f>
        <v>9538000</v>
      </c>
      <c r="E6" s="202">
        <f>+(C6*D6)</f>
        <v>9538000</v>
      </c>
      <c r="F6" s="203"/>
      <c r="G6" s="203">
        <f t="shared" ref="G6:G47" si="0">+E6</f>
        <v>9538000</v>
      </c>
      <c r="H6" s="105"/>
      <c r="I6" s="201" t="str">
        <f>+A6</f>
        <v>Auditoria de seguimiento y actualización normas ISO 9001 e ISO 14001 versión 2015</v>
      </c>
      <c r="J6" s="10">
        <f>+E6</f>
        <v>9538000</v>
      </c>
    </row>
    <row r="7" spans="1:10" ht="38.25">
      <c r="A7" s="103" t="s">
        <v>118</v>
      </c>
      <c r="B7" s="14" t="s">
        <v>21</v>
      </c>
      <c r="C7" s="14">
        <v>1</v>
      </c>
      <c r="D7" s="104">
        <f>10000000*1.004-615053</f>
        <v>9424947</v>
      </c>
      <c r="E7" s="202">
        <f>+(C7*D7)</f>
        <v>9424947</v>
      </c>
      <c r="F7" s="203"/>
      <c r="G7" s="203">
        <f t="shared" si="0"/>
        <v>9424947</v>
      </c>
      <c r="H7" s="105"/>
      <c r="I7" s="201" t="str">
        <f>+A7</f>
        <v>Material divulgativo Sistema Integrado de Gestión (agendas 2017)</v>
      </c>
      <c r="J7" s="10">
        <f>+E7</f>
        <v>9424947</v>
      </c>
    </row>
    <row r="8" spans="1:10" ht="25.5">
      <c r="A8" s="106" t="s">
        <v>119</v>
      </c>
      <c r="B8" s="14" t="s">
        <v>52</v>
      </c>
      <c r="C8" s="14">
        <v>9</v>
      </c>
      <c r="D8" s="104">
        <f>3000000*1.004</f>
        <v>3012000</v>
      </c>
      <c r="E8" s="190">
        <f>+D8*C8</f>
        <v>27108000</v>
      </c>
      <c r="F8" s="177"/>
      <c r="G8" s="177">
        <f t="shared" si="0"/>
        <v>27108000</v>
      </c>
      <c r="H8" s="177"/>
    </row>
    <row r="9" spans="1:10" ht="26.25" customHeight="1">
      <c r="A9" s="106" t="s">
        <v>120</v>
      </c>
      <c r="B9" s="107" t="s">
        <v>52</v>
      </c>
      <c r="C9" s="107">
        <v>10</v>
      </c>
      <c r="D9" s="11">
        <f>3000000*1.004</f>
        <v>3012000</v>
      </c>
      <c r="E9" s="202">
        <f>+D9*C9</f>
        <v>30120000</v>
      </c>
      <c r="F9" s="203"/>
      <c r="G9" s="203">
        <f t="shared" si="0"/>
        <v>30120000</v>
      </c>
      <c r="H9" s="176"/>
      <c r="I9" s="211" t="str">
        <f>+A9</f>
        <v>Profesional Apoyo MECI 1000</v>
      </c>
      <c r="J9" s="10">
        <f>+E9</f>
        <v>30120000</v>
      </c>
    </row>
    <row r="10" spans="1:10" ht="36.75" customHeight="1">
      <c r="A10" s="60" t="s">
        <v>121</v>
      </c>
      <c r="B10" s="61" t="s">
        <v>13</v>
      </c>
      <c r="C10" s="61">
        <v>50</v>
      </c>
      <c r="D10" s="108"/>
      <c r="E10" s="11"/>
      <c r="F10" s="109"/>
      <c r="G10" s="105"/>
      <c r="H10" s="11"/>
    </row>
    <row r="11" spans="1:10" ht="25.5">
      <c r="A11" s="110" t="s">
        <v>122</v>
      </c>
      <c r="B11" s="14" t="s">
        <v>123</v>
      </c>
      <c r="C11" s="14">
        <v>12</v>
      </c>
      <c r="D11" s="104">
        <f>98205000*1.004</f>
        <v>98597820</v>
      </c>
      <c r="E11" s="190">
        <f>+D11</f>
        <v>98597820</v>
      </c>
      <c r="F11" s="192"/>
      <c r="G11" s="191">
        <f t="shared" si="0"/>
        <v>98597820</v>
      </c>
      <c r="H11" s="178"/>
    </row>
    <row r="12" spans="1:10" s="141" customFormat="1" ht="25.5">
      <c r="A12" s="110" t="s">
        <v>124</v>
      </c>
      <c r="B12" s="14" t="s">
        <v>21</v>
      </c>
      <c r="C12" s="14">
        <v>1</v>
      </c>
      <c r="D12" s="104"/>
      <c r="E12" s="111"/>
      <c r="F12" s="109"/>
      <c r="G12" s="105">
        <f>+E12</f>
        <v>0</v>
      </c>
      <c r="H12" s="11"/>
      <c r="I12" s="207"/>
    </row>
    <row r="13" spans="1:10" ht="28.5" customHeight="1">
      <c r="A13" s="110" t="s">
        <v>125</v>
      </c>
      <c r="B13" s="14" t="s">
        <v>21</v>
      </c>
      <c r="C13" s="14">
        <v>1</v>
      </c>
      <c r="D13" s="111">
        <f>(1800000*3+6800000*5)*1.004</f>
        <v>39557600</v>
      </c>
      <c r="E13" s="202">
        <v>39557600</v>
      </c>
      <c r="F13" s="204"/>
      <c r="G13" s="105"/>
      <c r="H13" s="11">
        <f>+E13</f>
        <v>39557600</v>
      </c>
      <c r="I13" s="201" t="str">
        <f>+A13</f>
        <v>Reposición equipos de cómputo</v>
      </c>
      <c r="J13" s="10">
        <f>+E13</f>
        <v>39557600</v>
      </c>
    </row>
    <row r="14" spans="1:10" ht="25.5">
      <c r="A14" s="110" t="s">
        <v>126</v>
      </c>
      <c r="B14" s="14" t="s">
        <v>21</v>
      </c>
      <c r="C14" s="14">
        <v>1</v>
      </c>
      <c r="D14" s="111">
        <f>10503054*1.004</f>
        <v>10545066.216</v>
      </c>
      <c r="E14" s="190">
        <f>+D14</f>
        <v>10545066.216</v>
      </c>
      <c r="F14" s="173"/>
      <c r="G14" s="177">
        <f>+E14</f>
        <v>10545066.216</v>
      </c>
      <c r="H14" s="178"/>
      <c r="I14" s="208"/>
    </row>
    <row r="15" spans="1:10" ht="25.5">
      <c r="A15" s="110" t="s">
        <v>127</v>
      </c>
      <c r="B15" s="14" t="s">
        <v>21</v>
      </c>
      <c r="C15" s="14">
        <v>1</v>
      </c>
      <c r="D15" s="104">
        <f>(11745000*1.0371)*1.004</f>
        <v>12229462.457999999</v>
      </c>
      <c r="E15" s="202">
        <f>+D15</f>
        <v>12229462.457999999</v>
      </c>
      <c r="F15" s="204"/>
      <c r="G15" s="105"/>
      <c r="H15" s="11">
        <f>+E15</f>
        <v>12229462.457999999</v>
      </c>
      <c r="I15" s="208" t="str">
        <f>+A15</f>
        <v xml:space="preserve">Mantenimiento para dispositivos y sistemas eléctricos </v>
      </c>
      <c r="J15" s="10">
        <f>+E15</f>
        <v>12229462.457999999</v>
      </c>
    </row>
    <row r="16" spans="1:10" ht="25.5">
      <c r="A16" s="195" t="s">
        <v>128</v>
      </c>
      <c r="B16" s="184" t="s">
        <v>21</v>
      </c>
      <c r="C16" s="184">
        <v>1</v>
      </c>
      <c r="D16" s="194">
        <f>22000000*2*1.004</f>
        <v>44176000</v>
      </c>
      <c r="E16" s="202">
        <f>+D16</f>
        <v>44176000</v>
      </c>
      <c r="F16" s="204"/>
      <c r="G16" s="176"/>
      <c r="H16" s="196">
        <f>+E16</f>
        <v>44176000</v>
      </c>
      <c r="I16" s="201" t="str">
        <f>+A16</f>
        <v>Adquisición de UPS para sede principal y DT´s</v>
      </c>
      <c r="J16" s="10">
        <f>+E16</f>
        <v>44176000</v>
      </c>
    </row>
    <row r="17" spans="1:10" ht="24.75" customHeight="1">
      <c r="A17" s="110" t="s">
        <v>129</v>
      </c>
      <c r="B17" s="14" t="s">
        <v>21</v>
      </c>
      <c r="C17" s="14">
        <v>1</v>
      </c>
      <c r="D17" s="104">
        <v>15000000</v>
      </c>
      <c r="E17" s="190">
        <f>+D17*1.004</f>
        <v>15060000</v>
      </c>
      <c r="F17" s="173"/>
      <c r="G17" s="177">
        <f t="shared" si="0"/>
        <v>15060000</v>
      </c>
      <c r="H17" s="178"/>
    </row>
    <row r="18" spans="1:10" ht="25.5">
      <c r="A18" s="110" t="s">
        <v>130</v>
      </c>
      <c r="B18" s="14" t="s">
        <v>123</v>
      </c>
      <c r="C18" s="14">
        <v>12</v>
      </c>
      <c r="D18" s="104">
        <f>10709000*1.004</f>
        <v>10751836</v>
      </c>
      <c r="E18" s="160">
        <f>156857238*1.004</f>
        <v>157484666.95199999</v>
      </c>
      <c r="F18" s="159"/>
      <c r="G18" s="161"/>
      <c r="H18" s="165">
        <f>+E18</f>
        <v>157484666.95199999</v>
      </c>
    </row>
    <row r="19" spans="1:10" ht="25.5">
      <c r="A19" s="110" t="s">
        <v>131</v>
      </c>
      <c r="B19" s="14" t="s">
        <v>132</v>
      </c>
      <c r="C19" s="14">
        <v>80</v>
      </c>
      <c r="D19" s="104">
        <f>(15081670*1.004)/80</f>
        <v>189274.95850000001</v>
      </c>
      <c r="E19" s="202">
        <v>15749713</v>
      </c>
      <c r="F19" s="204"/>
      <c r="G19" s="105">
        <v>607716</v>
      </c>
      <c r="H19" s="11">
        <f>+E19-G19</f>
        <v>15141997</v>
      </c>
      <c r="I19" s="201" t="str">
        <f>+A19</f>
        <v>Servicio de correo electrónico corporativo</v>
      </c>
      <c r="J19" s="10">
        <f>+E19</f>
        <v>15749713</v>
      </c>
    </row>
    <row r="20" spans="1:10" ht="31.5" customHeight="1">
      <c r="A20" s="110" t="s">
        <v>133</v>
      </c>
      <c r="B20" s="14" t="s">
        <v>123</v>
      </c>
      <c r="C20" s="14">
        <v>12</v>
      </c>
      <c r="D20" s="104" t="e">
        <f>+#REF!</f>
        <v>#REF!</v>
      </c>
      <c r="E20" s="163" t="e">
        <f>+C20*D20</f>
        <v>#REF!</v>
      </c>
      <c r="F20" s="173"/>
      <c r="G20" s="177" t="e">
        <f t="shared" si="0"/>
        <v>#REF!</v>
      </c>
      <c r="H20" s="178"/>
    </row>
    <row r="21" spans="1:10" ht="38.25">
      <c r="A21" s="110" t="s">
        <v>134</v>
      </c>
      <c r="B21" s="14" t="s">
        <v>21</v>
      </c>
      <c r="C21" s="14">
        <v>1</v>
      </c>
      <c r="D21" s="104">
        <f>10000000*1.004</f>
        <v>10040000</v>
      </c>
      <c r="E21" s="160">
        <f>+C21*D21</f>
        <v>10040000</v>
      </c>
      <c r="F21" s="159"/>
      <c r="G21" s="161">
        <f t="shared" si="0"/>
        <v>10040000</v>
      </c>
      <c r="H21" s="165"/>
    </row>
    <row r="22" spans="1:10" ht="24" customHeight="1">
      <c r="A22" s="110" t="s">
        <v>135</v>
      </c>
      <c r="B22" s="14" t="s">
        <v>21</v>
      </c>
      <c r="C22" s="14">
        <v>1</v>
      </c>
      <c r="D22" s="104">
        <f>5149000*1.004</f>
        <v>5169596</v>
      </c>
      <c r="E22" s="163">
        <f>+C22*D22</f>
        <v>5169596</v>
      </c>
      <c r="F22" s="173"/>
      <c r="G22" s="177">
        <f t="shared" si="0"/>
        <v>5169596</v>
      </c>
      <c r="H22" s="178"/>
    </row>
    <row r="23" spans="1:10" ht="25.5">
      <c r="A23" s="110" t="s">
        <v>136</v>
      </c>
      <c r="B23" s="14" t="s">
        <v>18</v>
      </c>
      <c r="C23" s="14">
        <v>1</v>
      </c>
      <c r="D23" s="104"/>
      <c r="E23" s="111"/>
      <c r="F23" s="109"/>
      <c r="G23" s="105"/>
      <c r="H23" s="11">
        <f>+E23</f>
        <v>0</v>
      </c>
    </row>
    <row r="24" spans="1:10" ht="38.25">
      <c r="A24" s="103" t="s">
        <v>137</v>
      </c>
      <c r="B24" s="14" t="s">
        <v>18</v>
      </c>
      <c r="C24" s="107">
        <v>2</v>
      </c>
      <c r="D24" s="112"/>
      <c r="E24" s="111"/>
      <c r="F24" s="109"/>
      <c r="G24" s="105"/>
      <c r="H24" s="11">
        <f>+E24</f>
        <v>0</v>
      </c>
    </row>
    <row r="25" spans="1:10" ht="76.5">
      <c r="A25" s="195" t="s">
        <v>138</v>
      </c>
      <c r="B25" s="184" t="s">
        <v>21</v>
      </c>
      <c r="C25" s="184">
        <v>1</v>
      </c>
      <c r="D25" s="194">
        <f>83538000*1.004</f>
        <v>83872152</v>
      </c>
      <c r="E25" s="202">
        <f>+D25</f>
        <v>83872152</v>
      </c>
      <c r="F25" s="204"/>
      <c r="G25" s="176"/>
      <c r="H25" s="196">
        <f>+E25</f>
        <v>83872152</v>
      </c>
      <c r="I25" s="201" t="str">
        <f>+A25</f>
        <v>Contratar el diseño y estructuración de la Geodatabase conforme a los lineamientos establecidos por el ICDE y con base en información oficial</v>
      </c>
      <c r="J25" s="10">
        <f>+E25</f>
        <v>83872152</v>
      </c>
    </row>
    <row r="26" spans="1:10" ht="24">
      <c r="A26" s="60" t="s">
        <v>139</v>
      </c>
      <c r="B26" s="113" t="s">
        <v>140</v>
      </c>
      <c r="C26" s="113">
        <v>1</v>
      </c>
      <c r="D26" s="108"/>
      <c r="E26" s="11"/>
      <c r="F26" s="109"/>
      <c r="G26" s="105">
        <f>+E26</f>
        <v>0</v>
      </c>
      <c r="H26" s="11"/>
    </row>
    <row r="27" spans="1:10" ht="25.5">
      <c r="A27" s="110" t="s">
        <v>141</v>
      </c>
      <c r="B27" s="14" t="s">
        <v>21</v>
      </c>
      <c r="C27" s="14">
        <v>1</v>
      </c>
      <c r="D27" s="104">
        <f>10000000*1.004</f>
        <v>10040000</v>
      </c>
      <c r="E27" s="160">
        <f>+D27</f>
        <v>10040000</v>
      </c>
      <c r="F27" s="159"/>
      <c r="G27" s="161">
        <f t="shared" si="0"/>
        <v>10040000</v>
      </c>
      <c r="H27" s="165"/>
    </row>
    <row r="28" spans="1:10" ht="38.25">
      <c r="A28" s="30" t="s">
        <v>142</v>
      </c>
      <c r="B28" s="14" t="s">
        <v>21</v>
      </c>
      <c r="C28" s="14">
        <v>1</v>
      </c>
      <c r="D28" s="104">
        <f>20000000*1.004</f>
        <v>20080000</v>
      </c>
      <c r="E28" s="202">
        <f>+D28</f>
        <v>20080000</v>
      </c>
      <c r="F28" s="204"/>
      <c r="G28" s="176"/>
      <c r="H28" s="196">
        <f>+D28</f>
        <v>20080000</v>
      </c>
      <c r="I28" s="201" t="str">
        <f>+A28</f>
        <v>Contratar la adquisición de un software para el centro de documentación</v>
      </c>
      <c r="J28" s="10">
        <f>+E28</f>
        <v>20080000</v>
      </c>
    </row>
    <row r="29" spans="1:10" ht="72">
      <c r="A29" s="60" t="s">
        <v>143</v>
      </c>
      <c r="B29" s="61" t="s">
        <v>144</v>
      </c>
      <c r="C29" s="61">
        <v>1</v>
      </c>
      <c r="D29" s="104"/>
      <c r="E29" s="111"/>
      <c r="F29" s="111"/>
      <c r="G29" s="105"/>
      <c r="H29" s="111"/>
    </row>
    <row r="30" spans="1:10" ht="25.5">
      <c r="A30" s="33" t="s">
        <v>145</v>
      </c>
      <c r="B30" s="170" t="s">
        <v>21</v>
      </c>
      <c r="C30" s="171">
        <v>1</v>
      </c>
      <c r="D30" s="172">
        <f>584236942*1.004</f>
        <v>586573889.76800001</v>
      </c>
      <c r="E30" s="181">
        <f>+D30</f>
        <v>586573889.76800001</v>
      </c>
      <c r="F30" s="179"/>
      <c r="G30" s="180">
        <f t="shared" si="0"/>
        <v>586573889.76800001</v>
      </c>
      <c r="H30" s="179"/>
    </row>
    <row r="31" spans="1:10" ht="33.75" customHeight="1">
      <c r="A31" s="33" t="s">
        <v>215</v>
      </c>
      <c r="B31" s="170" t="s">
        <v>21</v>
      </c>
      <c r="C31" s="171">
        <v>1</v>
      </c>
      <c r="D31" s="172">
        <f>46667578.6*1.004</f>
        <v>46854248.914400004</v>
      </c>
      <c r="E31" s="181">
        <f>+D31</f>
        <v>46854248.914400004</v>
      </c>
      <c r="F31" s="179"/>
      <c r="G31" s="180">
        <v>28315929.5</v>
      </c>
      <c r="H31" s="179">
        <f>+E31-G31</f>
        <v>18538319.414400004</v>
      </c>
    </row>
    <row r="32" spans="1:10" ht="25.5">
      <c r="A32" s="33" t="s">
        <v>146</v>
      </c>
      <c r="B32" s="170" t="s">
        <v>21</v>
      </c>
      <c r="C32" s="171">
        <v>1</v>
      </c>
      <c r="D32" s="172">
        <f>494851744*1.004</f>
        <v>496831150.97600001</v>
      </c>
      <c r="E32" s="181">
        <f>+D32</f>
        <v>496831150.97600001</v>
      </c>
      <c r="F32" s="188"/>
      <c r="G32" s="189">
        <f t="shared" si="0"/>
        <v>496831150.97600001</v>
      </c>
      <c r="H32" s="188"/>
      <c r="I32" s="209" t="s">
        <v>218</v>
      </c>
      <c r="J32" s="25">
        <v>392882061</v>
      </c>
    </row>
    <row r="33" spans="1:11" ht="25.5">
      <c r="A33" s="30" t="s">
        <v>147</v>
      </c>
      <c r="B33" s="107" t="s">
        <v>21</v>
      </c>
      <c r="C33" s="14">
        <v>1</v>
      </c>
      <c r="D33" s="109"/>
      <c r="E33" s="109"/>
      <c r="F33" s="111"/>
      <c r="G33" s="105">
        <f t="shared" si="0"/>
        <v>0</v>
      </c>
      <c r="H33" s="111"/>
      <c r="I33" s="209"/>
      <c r="J33" s="214">
        <f>+E32-J32</f>
        <v>103949089.97600001</v>
      </c>
    </row>
    <row r="34" spans="1:11" ht="36">
      <c r="A34" s="60" t="s">
        <v>148</v>
      </c>
      <c r="B34" s="61" t="s">
        <v>149</v>
      </c>
      <c r="C34" s="61">
        <v>1</v>
      </c>
      <c r="D34" s="104"/>
      <c r="E34" s="111"/>
      <c r="F34" s="111"/>
      <c r="G34" s="105">
        <f t="shared" si="0"/>
        <v>0</v>
      </c>
      <c r="H34" s="111"/>
      <c r="I34" s="209"/>
    </row>
    <row r="35" spans="1:11" ht="32.25" customHeight="1">
      <c r="A35" s="63" t="s">
        <v>216</v>
      </c>
      <c r="B35" s="107" t="s">
        <v>21</v>
      </c>
      <c r="C35" s="14">
        <v>1</v>
      </c>
      <c r="D35" s="169">
        <v>20695053</v>
      </c>
      <c r="E35" s="168">
        <v>20695052.579999901</v>
      </c>
      <c r="F35" s="111"/>
      <c r="G35" s="105">
        <f>+E35</f>
        <v>20695052.579999901</v>
      </c>
      <c r="H35" s="111"/>
    </row>
    <row r="36" spans="1:11" ht="25.5">
      <c r="A36" s="30" t="s">
        <v>150</v>
      </c>
      <c r="B36" s="107" t="s">
        <v>21</v>
      </c>
      <c r="C36" s="14">
        <v>1</v>
      </c>
      <c r="D36" s="109">
        <f>340715847.6*1.004</f>
        <v>342078710.99040002</v>
      </c>
      <c r="E36" s="166">
        <v>297352056.14639997</v>
      </c>
      <c r="F36" s="111"/>
      <c r="G36" s="105"/>
      <c r="H36" s="111">
        <f>+E36</f>
        <v>297352056.14639997</v>
      </c>
      <c r="I36" s="210">
        <f>400000000*1.004</f>
        <v>401600000</v>
      </c>
    </row>
    <row r="37" spans="1:11" ht="48" customHeight="1">
      <c r="A37" s="182" t="s">
        <v>220</v>
      </c>
      <c r="B37" s="183" t="s">
        <v>77</v>
      </c>
      <c r="C37" s="184">
        <v>1</v>
      </c>
      <c r="D37" s="159">
        <f>44548461*1.004</f>
        <v>44726654.843999997</v>
      </c>
      <c r="E37" s="159">
        <f>+D37</f>
        <v>44726654.843999997</v>
      </c>
      <c r="F37" s="160"/>
      <c r="G37" s="161"/>
      <c r="H37" s="160">
        <f>+E37</f>
        <v>44726654.843999997</v>
      </c>
      <c r="I37" s="210" t="str">
        <f>+A37</f>
        <v xml:space="preserve">Construcción  vía de circulación peatonal </v>
      </c>
      <c r="J37" s="164">
        <f>+E37</f>
        <v>44726654.843999997</v>
      </c>
    </row>
    <row r="38" spans="1:11" ht="25.5">
      <c r="A38" s="30" t="s">
        <v>217</v>
      </c>
      <c r="B38" s="107" t="s">
        <v>21</v>
      </c>
      <c r="C38" s="14">
        <v>1</v>
      </c>
      <c r="D38" s="109">
        <f>40000000*1.004</f>
        <v>40160000</v>
      </c>
      <c r="E38" s="166">
        <f>+H38</f>
        <v>19041984.323199868</v>
      </c>
      <c r="F38" s="111"/>
      <c r="G38" s="176"/>
      <c r="H38" s="175">
        <v>19041984.323199868</v>
      </c>
      <c r="I38" s="212">
        <f>+D38</f>
        <v>40160000</v>
      </c>
      <c r="J38" s="213">
        <f>+E38</f>
        <v>19041984.323199868</v>
      </c>
      <c r="K38" s="1" t="s">
        <v>221</v>
      </c>
    </row>
    <row r="39" spans="1:11" ht="25.5">
      <c r="A39" s="30" t="s">
        <v>151</v>
      </c>
      <c r="B39" s="107" t="s">
        <v>21</v>
      </c>
      <c r="C39" s="14">
        <v>1</v>
      </c>
      <c r="D39" s="162"/>
      <c r="E39" s="109"/>
      <c r="F39" s="111"/>
      <c r="G39" s="105">
        <f>+E39</f>
        <v>0</v>
      </c>
      <c r="H39" s="111"/>
      <c r="I39" s="209">
        <f>SUM(I36:I38)</f>
        <v>441760000</v>
      </c>
    </row>
    <row r="40" spans="1:11">
      <c r="A40" s="60" t="s">
        <v>152</v>
      </c>
      <c r="B40" s="61" t="s">
        <v>76</v>
      </c>
      <c r="C40" s="61">
        <v>1</v>
      </c>
      <c r="D40" s="104"/>
      <c r="E40" s="111"/>
      <c r="F40" s="111"/>
      <c r="G40" s="105">
        <f t="shared" si="0"/>
        <v>0</v>
      </c>
      <c r="H40" s="111"/>
    </row>
    <row r="41" spans="1:11" ht="25.5">
      <c r="A41" s="30" t="s">
        <v>153</v>
      </c>
      <c r="B41" s="14" t="s">
        <v>21</v>
      </c>
      <c r="C41" s="14">
        <v>1</v>
      </c>
      <c r="D41" s="174">
        <f>10000000*1.004</f>
        <v>10040000</v>
      </c>
      <c r="E41" s="109"/>
      <c r="F41" s="111"/>
      <c r="G41" s="105">
        <f t="shared" si="0"/>
        <v>0</v>
      </c>
      <c r="H41" s="111"/>
      <c r="I41" s="208">
        <f>+H36+H38</f>
        <v>316394040.46959984</v>
      </c>
    </row>
    <row r="42" spans="1:11" ht="24">
      <c r="A42" s="60" t="s">
        <v>154</v>
      </c>
      <c r="B42" s="61" t="s">
        <v>155</v>
      </c>
      <c r="C42" s="61">
        <v>1</v>
      </c>
      <c r="D42" s="104"/>
      <c r="E42" s="111"/>
      <c r="F42" s="111"/>
      <c r="G42" s="105">
        <f t="shared" si="0"/>
        <v>0</v>
      </c>
      <c r="H42" s="111"/>
      <c r="I42" s="209"/>
    </row>
    <row r="43" spans="1:11" ht="37.5" customHeight="1">
      <c r="A43" s="30" t="s">
        <v>156</v>
      </c>
      <c r="B43" s="14" t="s">
        <v>155</v>
      </c>
      <c r="C43" s="14">
        <v>1</v>
      </c>
      <c r="D43" s="194">
        <f>50000000*1.004</f>
        <v>50200000</v>
      </c>
      <c r="E43" s="202">
        <v>50200000</v>
      </c>
      <c r="F43" s="202"/>
      <c r="G43" s="176"/>
      <c r="H43" s="175">
        <f>+E43</f>
        <v>50200000</v>
      </c>
      <c r="I43" s="201" t="str">
        <f>+A43</f>
        <v xml:space="preserve">Apoyo  actualización catastral </v>
      </c>
      <c r="J43" s="10">
        <f>+E43</f>
        <v>50200000</v>
      </c>
    </row>
    <row r="44" spans="1:11" ht="36">
      <c r="A44" s="60" t="s">
        <v>60</v>
      </c>
      <c r="B44" s="61" t="s">
        <v>61</v>
      </c>
      <c r="C44" s="61">
        <v>100</v>
      </c>
      <c r="D44" s="109"/>
      <c r="E44" s="109"/>
      <c r="F44" s="11"/>
      <c r="G44" s="105">
        <f t="shared" si="0"/>
        <v>0</v>
      </c>
      <c r="H44" s="109"/>
    </row>
    <row r="45" spans="1:11" ht="38.25">
      <c r="A45" s="30" t="s">
        <v>157</v>
      </c>
      <c r="B45" s="114" t="s">
        <v>21</v>
      </c>
      <c r="C45" s="114">
        <v>1</v>
      </c>
      <c r="D45" s="104">
        <f>+E45</f>
        <v>4809201</v>
      </c>
      <c r="E45" s="205">
        <v>4809201</v>
      </c>
      <c r="F45" s="206"/>
      <c r="G45" s="105">
        <f t="shared" si="0"/>
        <v>4809201</v>
      </c>
      <c r="H45" s="109"/>
      <c r="I45" s="201" t="str">
        <f>+A45</f>
        <v>Adquisición de papeleria ,  utiles de oficina y consumibles para equipo de impresión</v>
      </c>
      <c r="J45" s="10">
        <f>+E45</f>
        <v>4809201</v>
      </c>
    </row>
    <row r="46" spans="1:11" ht="25.5">
      <c r="A46" s="103" t="s">
        <v>158</v>
      </c>
      <c r="B46" s="114" t="s">
        <v>21</v>
      </c>
      <c r="C46" s="114">
        <v>1</v>
      </c>
      <c r="D46" s="193">
        <f>+E46</f>
        <v>1506000</v>
      </c>
      <c r="E46" s="193">
        <f>1500000*1.004</f>
        <v>1506000</v>
      </c>
      <c r="F46" s="178"/>
      <c r="G46" s="177">
        <f t="shared" si="0"/>
        <v>1506000</v>
      </c>
      <c r="H46" s="109"/>
    </row>
    <row r="47" spans="1:11" ht="140.25">
      <c r="A47" s="197" t="s">
        <v>159</v>
      </c>
      <c r="B47" s="198" t="s">
        <v>21</v>
      </c>
      <c r="C47" s="198">
        <v>1</v>
      </c>
      <c r="D47" s="193">
        <f>+E47</f>
        <v>2008000</v>
      </c>
      <c r="E47" s="199">
        <f>2000000*1.004</f>
        <v>2008000</v>
      </c>
      <c r="F47" s="200"/>
      <c r="G47" s="191">
        <f t="shared" si="0"/>
        <v>2008000</v>
      </c>
      <c r="H47" s="173"/>
    </row>
    <row r="48" spans="1:11">
      <c r="A48" s="60"/>
      <c r="B48" s="61"/>
      <c r="C48" s="61"/>
      <c r="D48" s="109"/>
      <c r="E48" s="109"/>
      <c r="F48" s="11"/>
      <c r="G48" s="109"/>
      <c r="H48" s="109"/>
    </row>
    <row r="49" spans="1:8">
      <c r="A49" s="413" t="s">
        <v>25</v>
      </c>
      <c r="B49" s="413"/>
      <c r="C49" s="413"/>
      <c r="D49" s="413"/>
      <c r="E49" s="115" t="e">
        <f>SUM(E5:E47)</f>
        <v>#REF!</v>
      </c>
      <c r="F49" s="116" t="e">
        <f>+'FUENTES Y USOS'!#REF!</f>
        <v>#REF!</v>
      </c>
      <c r="G49" s="115" t="e">
        <f>SUM(G4:G47)</f>
        <v>#REF!</v>
      </c>
      <c r="H49" s="115">
        <f>SUM(H4:H47)</f>
        <v>802400893.13799977</v>
      </c>
    </row>
    <row r="50" spans="1:8">
      <c r="A50" s="421" t="s">
        <v>26</v>
      </c>
      <c r="B50" s="421"/>
      <c r="C50" s="421"/>
      <c r="D50" s="421"/>
      <c r="E50" s="117" t="e">
        <f>+'FUENTES Y USOS'!#REF!</f>
        <v>#REF!</v>
      </c>
      <c r="F50" s="118" t="e">
        <f>+'FUENTES Y USOS'!#REF!</f>
        <v>#REF!</v>
      </c>
      <c r="G50" s="118" t="e">
        <f>+'FUENTES Y USOS'!#REF!</f>
        <v>#REF!</v>
      </c>
      <c r="H50" s="118" t="e">
        <f>+'FUENTES Y USOS'!#REF!</f>
        <v>#REF!</v>
      </c>
    </row>
    <row r="51" spans="1:8">
      <c r="A51" s="413" t="s">
        <v>27</v>
      </c>
      <c r="B51" s="413"/>
      <c r="C51" s="413"/>
      <c r="D51" s="413"/>
      <c r="E51" s="144" t="e">
        <f>+E50-E49</f>
        <v>#REF!</v>
      </c>
      <c r="F51" s="144" t="e">
        <f>+F50-F49</f>
        <v>#REF!</v>
      </c>
      <c r="G51" s="144" t="e">
        <f>+G50-G49</f>
        <v>#REF!</v>
      </c>
      <c r="H51" s="144" t="e">
        <f>+H50-H49</f>
        <v>#REF!</v>
      </c>
    </row>
    <row r="56" spans="1:8">
      <c r="E56" s="164">
        <f>+E30+E31+E11+E5</f>
        <v>757427158.68239999</v>
      </c>
    </row>
    <row r="58" spans="1:8">
      <c r="E58" s="10">
        <f>+E5</f>
        <v>25401200</v>
      </c>
      <c r="G58" s="1">
        <f>20000000+612603</f>
        <v>20612603</v>
      </c>
    </row>
    <row r="59" spans="1:8">
      <c r="G59" s="1">
        <f>+G58*1.004</f>
        <v>20695053.412</v>
      </c>
    </row>
    <row r="62" spans="1:8">
      <c r="E62" s="1">
        <v>342078711</v>
      </c>
    </row>
    <row r="64" spans="1:8">
      <c r="E64" s="25">
        <f>+E62/1.004</f>
        <v>340715847.60956174</v>
      </c>
    </row>
  </sheetData>
  <mergeCells count="10">
    <mergeCell ref="A49:D49"/>
    <mergeCell ref="A50:D50"/>
    <mergeCell ref="A51:D51"/>
    <mergeCell ref="A1:H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27"/>
  <sheetViews>
    <sheetView workbookViewId="0">
      <selection sqref="A1:A4"/>
    </sheetView>
  </sheetViews>
  <sheetFormatPr baseColWidth="10" defaultRowHeight="12.75"/>
  <cols>
    <col min="1" max="1" width="42.85546875" style="136" customWidth="1"/>
    <col min="2" max="2" width="13.85546875" style="136" bestFit="1" customWidth="1"/>
    <col min="3" max="3" width="11.7109375" style="136" bestFit="1" customWidth="1"/>
    <col min="4" max="4" width="16.85546875" style="136" customWidth="1"/>
    <col min="5" max="5" width="18.140625" style="136" bestFit="1" customWidth="1"/>
    <col min="6" max="6" width="14.85546875" style="136" bestFit="1" customWidth="1"/>
    <col min="7" max="7" width="14.28515625" style="136" customWidth="1"/>
    <col min="8" max="8" width="14.85546875" style="136" customWidth="1"/>
    <col min="9" max="9" width="13.85546875" style="136" customWidth="1"/>
    <col min="10" max="10" width="14.85546875" style="136" bestFit="1" customWidth="1"/>
    <col min="11" max="11" width="14.85546875" style="136" customWidth="1"/>
    <col min="12" max="12" width="11.5703125" style="136" bestFit="1" customWidth="1"/>
    <col min="13" max="13" width="21.5703125" style="136" customWidth="1"/>
    <col min="14" max="14" width="13.85546875" style="136" bestFit="1" customWidth="1"/>
    <col min="15" max="15" width="16" style="136" customWidth="1"/>
    <col min="16" max="16384" width="11.42578125" style="136"/>
  </cols>
  <sheetData>
    <row r="1" spans="1:13" ht="15" customHeight="1">
      <c r="A1" s="482"/>
      <c r="B1" s="484" t="s">
        <v>233</v>
      </c>
      <c r="C1" s="484"/>
      <c r="D1" s="484"/>
      <c r="E1" s="484"/>
      <c r="F1" s="484"/>
      <c r="G1" s="484"/>
      <c r="H1" s="484"/>
      <c r="I1" s="484"/>
      <c r="J1" s="484"/>
      <c r="K1" s="484"/>
      <c r="L1" s="485"/>
      <c r="M1" s="423" t="s">
        <v>234</v>
      </c>
    </row>
    <row r="2" spans="1:13">
      <c r="A2" s="482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5"/>
      <c r="M2" s="423"/>
    </row>
    <row r="3" spans="1:13">
      <c r="A3" s="482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5"/>
      <c r="M3" s="12" t="s">
        <v>235</v>
      </c>
    </row>
    <row r="4" spans="1:13">
      <c r="A4" s="483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7"/>
      <c r="M4" s="289" t="s">
        <v>236</v>
      </c>
    </row>
    <row r="5" spans="1:13" s="143" customFormat="1" ht="21.75" customHeight="1">
      <c r="A5" s="488" t="s">
        <v>182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</row>
    <row r="6" spans="1:13" s="143" customFormat="1" ht="21.75" customHeight="1">
      <c r="A6" s="489" t="s">
        <v>31</v>
      </c>
      <c r="B6" s="489" t="s">
        <v>2</v>
      </c>
      <c r="C6" s="490" t="s">
        <v>3</v>
      </c>
      <c r="D6" s="490" t="s">
        <v>4</v>
      </c>
      <c r="E6" s="490" t="s">
        <v>5</v>
      </c>
      <c r="F6" s="490" t="s">
        <v>6</v>
      </c>
      <c r="G6" s="490"/>
      <c r="H6" s="490"/>
      <c r="I6" s="490"/>
      <c r="J6" s="490"/>
      <c r="K6" s="490"/>
      <c r="L6" s="490"/>
      <c r="M6" s="490"/>
    </row>
    <row r="7" spans="1:13" ht="25.5">
      <c r="A7" s="489"/>
      <c r="B7" s="489"/>
      <c r="C7" s="490"/>
      <c r="D7" s="490"/>
      <c r="E7" s="490"/>
      <c r="F7" s="290" t="s">
        <v>7</v>
      </c>
      <c r="G7" s="290" t="s">
        <v>8</v>
      </c>
      <c r="H7" s="290" t="s">
        <v>9</v>
      </c>
      <c r="I7" s="290" t="s">
        <v>10</v>
      </c>
      <c r="J7" s="290" t="s">
        <v>11</v>
      </c>
      <c r="K7" s="290" t="s">
        <v>228</v>
      </c>
      <c r="L7" s="290"/>
      <c r="M7" s="288"/>
    </row>
    <row r="8" spans="1:13" ht="20.25" customHeight="1">
      <c r="A8" s="292"/>
      <c r="B8" s="292"/>
      <c r="C8" s="291"/>
      <c r="D8" s="291"/>
      <c r="E8" s="291"/>
      <c r="F8" s="290"/>
      <c r="G8" s="290"/>
      <c r="H8" s="290"/>
      <c r="I8" s="290"/>
      <c r="J8" s="290"/>
      <c r="K8" s="290"/>
      <c r="L8" s="290"/>
      <c r="M8" s="290"/>
    </row>
    <row r="9" spans="1:13" ht="38.25">
      <c r="A9" s="128" t="s">
        <v>183</v>
      </c>
      <c r="B9" s="125" t="s">
        <v>184</v>
      </c>
      <c r="C9" s="129">
        <v>1</v>
      </c>
      <c r="D9" s="138"/>
      <c r="E9" s="138"/>
      <c r="F9" s="152"/>
      <c r="G9" s="137"/>
      <c r="H9" s="137"/>
      <c r="I9" s="137"/>
      <c r="J9" s="137"/>
      <c r="K9" s="137"/>
      <c r="L9" s="137"/>
      <c r="M9" s="137"/>
    </row>
    <row r="10" spans="1:13" ht="43.5" customHeight="1">
      <c r="A10" s="39" t="s">
        <v>185</v>
      </c>
      <c r="B10" s="126" t="s">
        <v>155</v>
      </c>
      <c r="C10" s="129">
        <v>1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</row>
    <row r="11" spans="1:13" ht="40.5" customHeight="1">
      <c r="A11" s="128" t="s">
        <v>186</v>
      </c>
      <c r="B11" s="125" t="s">
        <v>13</v>
      </c>
      <c r="C11" s="129">
        <v>100</v>
      </c>
      <c r="D11" s="34"/>
      <c r="E11" s="34"/>
      <c r="F11" s="124"/>
      <c r="G11" s="34"/>
      <c r="H11" s="34"/>
      <c r="I11" s="34"/>
      <c r="J11" s="34"/>
      <c r="K11" s="34"/>
      <c r="L11" s="34"/>
      <c r="M11" s="263"/>
    </row>
    <row r="12" spans="1:13" ht="63.75">
      <c r="A12" s="39" t="s">
        <v>187</v>
      </c>
      <c r="B12" s="125" t="s">
        <v>188</v>
      </c>
      <c r="C12" s="125">
        <v>38</v>
      </c>
      <c r="D12" s="15"/>
      <c r="E12" s="34"/>
      <c r="F12" s="138"/>
      <c r="G12" s="138"/>
      <c r="H12" s="138"/>
      <c r="I12" s="138"/>
      <c r="J12" s="138"/>
      <c r="K12" s="138"/>
      <c r="L12" s="138"/>
      <c r="M12" s="138"/>
    </row>
    <row r="13" spans="1:13">
      <c r="A13" s="413" t="s">
        <v>25</v>
      </c>
      <c r="B13" s="413"/>
      <c r="C13" s="413"/>
      <c r="D13" s="413"/>
      <c r="E13" s="139">
        <f t="shared" ref="E13:M13" si="0">SUM(E9:E12)</f>
        <v>0</v>
      </c>
      <c r="F13" s="139">
        <f t="shared" si="0"/>
        <v>0</v>
      </c>
      <c r="G13" s="139">
        <f t="shared" si="0"/>
        <v>0</v>
      </c>
      <c r="H13" s="139">
        <f t="shared" si="0"/>
        <v>0</v>
      </c>
      <c r="I13" s="139">
        <f t="shared" si="0"/>
        <v>0</v>
      </c>
      <c r="J13" s="139">
        <f t="shared" si="0"/>
        <v>0</v>
      </c>
      <c r="K13" s="139">
        <f t="shared" si="0"/>
        <v>0</v>
      </c>
      <c r="L13" s="139">
        <f t="shared" si="0"/>
        <v>0</v>
      </c>
      <c r="M13" s="139">
        <f t="shared" si="0"/>
        <v>0</v>
      </c>
    </row>
    <row r="14" spans="1:13">
      <c r="A14" s="421" t="s">
        <v>26</v>
      </c>
      <c r="B14" s="421"/>
      <c r="C14" s="421"/>
      <c r="D14" s="421"/>
      <c r="E14" s="139">
        <f>+'FUENTES Y USOS'!I21</f>
        <v>1900000000</v>
      </c>
      <c r="F14" s="139">
        <f>+'FUENTES Y USOS'!C21</f>
        <v>1800000000</v>
      </c>
      <c r="G14" s="139">
        <f>+'FUENTES Y USOS'!D21</f>
        <v>100000000</v>
      </c>
      <c r="H14" s="139">
        <f>+'FUENTES Y USOS'!E21</f>
        <v>0</v>
      </c>
      <c r="I14" s="139">
        <f>+'FUENTES Y USOS'!F21</f>
        <v>0</v>
      </c>
      <c r="J14" s="139">
        <f>+'FUENTES Y USOS'!G21</f>
        <v>0</v>
      </c>
      <c r="K14" s="139">
        <f>+'FUENTES Y USOS'!H21</f>
        <v>0</v>
      </c>
      <c r="L14" s="139"/>
      <c r="M14" s="139"/>
    </row>
    <row r="15" spans="1:13">
      <c r="A15" s="413" t="s">
        <v>27</v>
      </c>
      <c r="B15" s="413"/>
      <c r="C15" s="413"/>
      <c r="D15" s="413"/>
      <c r="E15" s="140">
        <f>+E14-E13</f>
        <v>1900000000</v>
      </c>
      <c r="F15" s="140">
        <f t="shared" ref="F15:L15" si="1">+F14-F13</f>
        <v>1800000000</v>
      </c>
      <c r="G15" s="140">
        <f t="shared" si="1"/>
        <v>100000000</v>
      </c>
      <c r="H15" s="140">
        <f t="shared" si="1"/>
        <v>0</v>
      </c>
      <c r="I15" s="140">
        <f t="shared" si="1"/>
        <v>0</v>
      </c>
      <c r="J15" s="140">
        <f t="shared" si="1"/>
        <v>0</v>
      </c>
      <c r="K15" s="140">
        <f t="shared" si="1"/>
        <v>0</v>
      </c>
      <c r="L15" s="140">
        <f t="shared" si="1"/>
        <v>0</v>
      </c>
      <c r="M15" s="140">
        <f>+M14-M13</f>
        <v>0</v>
      </c>
    </row>
    <row r="17" spans="1:11">
      <c r="A17" s="55"/>
      <c r="B17" s="460" t="s">
        <v>28</v>
      </c>
      <c r="C17" s="460"/>
      <c r="D17" s="460"/>
      <c r="E17" s="460"/>
      <c r="G17" s="228"/>
      <c r="H17" s="151"/>
      <c r="I17" s="151"/>
      <c r="J17" s="151"/>
      <c r="K17" s="151"/>
    </row>
    <row r="18" spans="1:11">
      <c r="A18" s="56"/>
      <c r="B18" s="460" t="s">
        <v>29</v>
      </c>
      <c r="C18" s="460"/>
      <c r="D18" s="460"/>
      <c r="E18" s="460"/>
      <c r="H18" s="151"/>
      <c r="I18" s="151"/>
      <c r="J18" s="151"/>
      <c r="K18" s="151"/>
    </row>
    <row r="19" spans="1:11">
      <c r="H19" s="151"/>
      <c r="I19" s="151"/>
      <c r="J19" s="151"/>
      <c r="K19" s="151"/>
    </row>
    <row r="20" spans="1:11">
      <c r="H20" s="151"/>
      <c r="I20" s="151"/>
      <c r="J20" s="151"/>
      <c r="K20" s="151"/>
    </row>
    <row r="21" spans="1:11">
      <c r="H21" s="151"/>
      <c r="I21" s="151"/>
      <c r="J21" s="151"/>
      <c r="K21" s="151"/>
    </row>
    <row r="22" spans="1:11">
      <c r="H22" s="151"/>
      <c r="I22" s="151"/>
      <c r="J22" s="151"/>
      <c r="K22" s="151"/>
    </row>
    <row r="23" spans="1:11">
      <c r="H23" s="151"/>
      <c r="I23" s="151"/>
      <c r="J23" s="151"/>
      <c r="K23" s="151"/>
    </row>
    <row r="24" spans="1:11">
      <c r="E24" s="185"/>
      <c r="H24" s="151"/>
      <c r="I24" s="151"/>
      <c r="J24" s="151"/>
      <c r="K24" s="151"/>
    </row>
    <row r="25" spans="1:11">
      <c r="H25" s="151"/>
      <c r="I25" s="151"/>
      <c r="J25" s="151"/>
      <c r="K25" s="151"/>
    </row>
    <row r="26" spans="1:11">
      <c r="E26" s="185"/>
      <c r="H26" s="151"/>
      <c r="I26" s="151"/>
      <c r="J26" s="151"/>
      <c r="K26" s="151"/>
    </row>
    <row r="27" spans="1:11">
      <c r="H27" s="151"/>
      <c r="I27" s="151"/>
      <c r="J27" s="151"/>
      <c r="K27" s="151"/>
    </row>
  </sheetData>
  <mergeCells count="15">
    <mergeCell ref="B18:E18"/>
    <mergeCell ref="A1:A4"/>
    <mergeCell ref="B1:L4"/>
    <mergeCell ref="M1:M2"/>
    <mergeCell ref="A5:M5"/>
    <mergeCell ref="A6:A7"/>
    <mergeCell ref="B6:B7"/>
    <mergeCell ref="C6:C7"/>
    <mergeCell ref="D6:D7"/>
    <mergeCell ref="E6:E7"/>
    <mergeCell ref="F6:M6"/>
    <mergeCell ref="A13:D13"/>
    <mergeCell ref="A14:D14"/>
    <mergeCell ref="A15:D15"/>
    <mergeCell ref="B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PROYECTO 1.1  </vt:lpstr>
      <vt:lpstr>PROYECTO 1.1  (8)</vt:lpstr>
      <vt:lpstr>PROYECTO 1.2</vt:lpstr>
      <vt:lpstr>PROYECTO 1.3 </vt:lpstr>
      <vt:lpstr>PROYECTO 2.1 </vt:lpstr>
      <vt:lpstr>PROYECTO 2.2 </vt:lpstr>
      <vt:lpstr>PROYECTO 3.1 </vt:lpstr>
      <vt:lpstr>con valor real</vt:lpstr>
      <vt:lpstr>PROYECTO 5.2 (6)</vt:lpstr>
      <vt:lpstr>PROYECTO 3.2</vt:lpstr>
      <vt:lpstr>PROYECTO 4.1 </vt:lpstr>
      <vt:lpstr>PROYECTO 5.1</vt:lpstr>
      <vt:lpstr>PROYECTO 5.2 </vt:lpstr>
      <vt:lpstr>PROYECTO 6.1 </vt:lpstr>
      <vt:lpstr>PROYECTO 6.2 </vt:lpstr>
      <vt:lpstr>FUENTES Y USOS</vt:lpstr>
      <vt:lpstr>'PROYECTO 4.1 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Hoyos Hernandez</dc:creator>
  <cp:lastModifiedBy>Edisney Silva Argote</cp:lastModifiedBy>
  <cp:lastPrinted>2018-11-29T12:46:00Z</cp:lastPrinted>
  <dcterms:created xsi:type="dcterms:W3CDTF">2017-01-20T13:30:57Z</dcterms:created>
  <dcterms:modified xsi:type="dcterms:W3CDTF">2019-01-31T22:03:55Z</dcterms:modified>
</cp:coreProperties>
</file>