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INDIRA BURBANO MONTENEGRO 2020\CAM 2020\MODELO INTEGRADO DE GESTIÓN APOYO PL\INDICE ITA\"/>
    </mc:Choice>
  </mc:AlternateContent>
  <bookViews>
    <workbookView xWindow="0" yWindow="0" windowWidth="21600" windowHeight="9735" firstSheet="4" activeTab="5"/>
  </bookViews>
  <sheets>
    <sheet name="1.1" sheetId="11" r:id="rId1"/>
    <sheet name="1.2" sheetId="14" r:id="rId2"/>
    <sheet name="2.1" sheetId="15" r:id="rId3"/>
    <sheet name="2.2" sheetId="16" r:id="rId4"/>
    <sheet name="3.1" sheetId="18" r:id="rId5"/>
    <sheet name="3.2" sheetId="22" r:id="rId6"/>
    <sheet name="3.3" sheetId="19" r:id="rId7"/>
    <sheet name="4.1" sheetId="21" r:id="rId8"/>
    <sheet name="4.2" sheetId="17" r:id="rId9"/>
    <sheet name="4.3" sheetId="20" r:id="rId10"/>
    <sheet name="CONSOLIDADO CON FUENTES" sheetId="25" r:id="rId11"/>
  </sheets>
  <externalReferences>
    <externalReference r:id="rId12"/>
  </externalReferences>
  <definedNames>
    <definedName name="_xlnm.Print_Titles" localSheetId="0">'1.1'!$3:$4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1" l="1"/>
  <c r="E8" i="17" l="1"/>
  <c r="L13" i="17" l="1"/>
  <c r="H13" i="17" l="1"/>
  <c r="F13" i="17" l="1"/>
  <c r="E13" i="17" s="1"/>
  <c r="H9" i="18" l="1"/>
  <c r="F7" i="18"/>
  <c r="F8" i="18"/>
  <c r="H8" i="18" s="1"/>
  <c r="M19" i="14"/>
  <c r="K19" i="14"/>
  <c r="I19" i="14"/>
  <c r="H19" i="14"/>
  <c r="F18" i="14"/>
  <c r="E18" i="14"/>
  <c r="J17" i="14"/>
  <c r="J19" i="14" s="1"/>
  <c r="E16" i="14"/>
  <c r="G15" i="14"/>
  <c r="F15" i="14"/>
  <c r="E14" i="14"/>
  <c r="E13" i="14"/>
  <c r="G12" i="14"/>
  <c r="F12" i="14"/>
  <c r="L9" i="14"/>
  <c r="L19" i="14" s="1"/>
  <c r="G9" i="14"/>
  <c r="F9" i="14"/>
  <c r="G8" i="14"/>
  <c r="E8" i="14"/>
  <c r="F7" i="14"/>
  <c r="G7" i="14" s="1"/>
  <c r="F6" i="14"/>
  <c r="E6" i="14"/>
  <c r="F5" i="14"/>
  <c r="F6" i="11"/>
  <c r="F5" i="11" s="1"/>
  <c r="F7" i="11"/>
  <c r="G7" i="11"/>
  <c r="F9" i="11"/>
  <c r="F8" i="11" s="1"/>
  <c r="F10" i="11"/>
  <c r="G10" i="11"/>
  <c r="G11" i="11"/>
  <c r="F12" i="11"/>
  <c r="F11" i="11" s="1"/>
  <c r="G12" i="11"/>
  <c r="F14" i="11"/>
  <c r="F13" i="11" s="1"/>
  <c r="D15" i="11"/>
  <c r="F16" i="11"/>
  <c r="G16" i="11" s="1"/>
  <c r="G15" i="11" s="1"/>
  <c r="F18" i="11"/>
  <c r="G18" i="11" s="1"/>
  <c r="G17" i="11" s="1"/>
  <c r="J19" i="11"/>
  <c r="F15" i="11" l="1"/>
  <c r="F17" i="11"/>
  <c r="G14" i="11"/>
  <c r="G13" i="11" s="1"/>
  <c r="G9" i="11"/>
  <c r="G8" i="11" s="1"/>
  <c r="G6" i="11"/>
  <c r="G5" i="11" s="1"/>
  <c r="G19" i="14"/>
  <c r="F17" i="14"/>
  <c r="D17" i="14" s="1"/>
  <c r="G11" i="18"/>
  <c r="F11" i="18" s="1"/>
  <c r="F9" i="18" s="1"/>
  <c r="F14" i="18" s="1"/>
  <c r="F19" i="14" l="1"/>
  <c r="L25" i="11"/>
  <c r="L5" i="19" l="1"/>
  <c r="K8" i="25" s="1"/>
  <c r="L23" i="11" l="1"/>
  <c r="H7" i="17" l="1"/>
  <c r="E7" i="17"/>
  <c r="F7" i="17"/>
  <c r="L8" i="17"/>
  <c r="G12" i="20" l="1"/>
  <c r="I12" i="20"/>
  <c r="J12" i="20"/>
  <c r="L12" i="20"/>
  <c r="G22" i="17"/>
  <c r="I22" i="17"/>
  <c r="J22" i="17"/>
  <c r="G28" i="21"/>
  <c r="H28" i="21"/>
  <c r="I28" i="21"/>
  <c r="J28" i="21"/>
  <c r="H9" i="25" s="1"/>
  <c r="K28" i="21"/>
  <c r="I9" i="25" s="1"/>
  <c r="L28" i="21"/>
  <c r="G7" i="19"/>
  <c r="H7" i="19"/>
  <c r="I7" i="19"/>
  <c r="J7" i="19"/>
  <c r="K7" i="19"/>
  <c r="L7" i="19"/>
  <c r="H13" i="22"/>
  <c r="I13" i="22"/>
  <c r="J13" i="22"/>
  <c r="K13" i="22"/>
  <c r="I14" i="18"/>
  <c r="J14" i="18"/>
  <c r="K14" i="18"/>
  <c r="G12" i="16"/>
  <c r="I12" i="16"/>
  <c r="J12" i="16"/>
  <c r="L12" i="16"/>
  <c r="G17" i="15"/>
  <c r="I17" i="15"/>
  <c r="J17" i="15"/>
  <c r="I33" i="11"/>
  <c r="J33" i="11"/>
  <c r="H2" i="25" s="1"/>
  <c r="K33" i="11"/>
  <c r="L33" i="11"/>
  <c r="K2" i="25" s="1"/>
  <c r="K9" i="25" l="1"/>
  <c r="G9" i="25"/>
  <c r="F9" i="25"/>
  <c r="E9" i="25"/>
  <c r="L8" i="25"/>
  <c r="F7" i="25"/>
  <c r="K3" i="25"/>
  <c r="J3" i="25"/>
  <c r="J12" i="25" s="1"/>
  <c r="H3" i="25"/>
  <c r="H12" i="25" s="1"/>
  <c r="G3" i="25"/>
  <c r="F3" i="25"/>
  <c r="E3" i="25"/>
  <c r="D6" i="25"/>
  <c r="G12" i="25" l="1"/>
  <c r="L3" i="25"/>
  <c r="D3" i="25" s="1"/>
  <c r="L9" i="25"/>
  <c r="L5" i="22" l="1"/>
  <c r="H5" i="22"/>
  <c r="H29" i="11" l="1"/>
  <c r="G29" i="11"/>
  <c r="G26" i="11"/>
  <c r="K5" i="20"/>
  <c r="K12" i="20" s="1"/>
  <c r="I11" i="25" s="1"/>
  <c r="H11" i="20"/>
  <c r="L9" i="18"/>
  <c r="L14" i="18" s="1"/>
  <c r="K6" i="25" s="1"/>
  <c r="G10" i="18"/>
  <c r="H7" i="18"/>
  <c r="H5" i="18"/>
  <c r="K5" i="16"/>
  <c r="K12" i="16" s="1"/>
  <c r="I5" i="25" s="1"/>
  <c r="H5" i="16"/>
  <c r="L12" i="15"/>
  <c r="L17" i="15" s="1"/>
  <c r="K4" i="25" s="1"/>
  <c r="K12" i="15"/>
  <c r="K17" i="15" s="1"/>
  <c r="I4" i="25" s="1"/>
  <c r="H12" i="15"/>
  <c r="H14" i="18" l="1"/>
  <c r="F6" i="25" s="1"/>
  <c r="K20" i="17"/>
  <c r="H20" i="17"/>
  <c r="L16" i="17"/>
  <c r="L14" i="17"/>
  <c r="K11" i="17"/>
  <c r="L9" i="17"/>
  <c r="H5" i="17"/>
  <c r="L6" i="17"/>
  <c r="L11" i="17"/>
  <c r="H12" i="17"/>
  <c r="H11" i="17" s="1"/>
  <c r="L5" i="17"/>
  <c r="K7" i="17"/>
  <c r="H22" i="17" l="1"/>
  <c r="F10" i="25" s="1"/>
  <c r="L22" i="17"/>
  <c r="K10" i="25" s="1"/>
  <c r="K5" i="17"/>
  <c r="K22" i="17" s="1"/>
  <c r="I10" i="25" s="1"/>
  <c r="I12" i="25" s="1"/>
  <c r="L10" i="25" l="1"/>
  <c r="D10" i="25" s="1"/>
  <c r="D12" i="25" l="1"/>
  <c r="G9" i="18"/>
  <c r="G14" i="18" s="1"/>
  <c r="E6" i="25" s="1"/>
  <c r="E11" i="16"/>
  <c r="F11" i="16" s="1"/>
  <c r="H11" i="16" s="1"/>
  <c r="E10" i="16"/>
  <c r="F10" i="16" s="1"/>
  <c r="H10" i="16" s="1"/>
  <c r="H12" i="16" s="1"/>
  <c r="F5" i="25" s="1"/>
  <c r="L5" i="25" s="1"/>
  <c r="F9" i="16"/>
  <c r="F8" i="16"/>
  <c r="F7" i="16"/>
  <c r="F6" i="16"/>
  <c r="E5" i="16"/>
  <c r="E16" i="15"/>
  <c r="F16" i="15" s="1"/>
  <c r="H16" i="15" s="1"/>
  <c r="H15" i="15" s="1"/>
  <c r="E15" i="15"/>
  <c r="F15" i="15" s="1"/>
  <c r="F14" i="15"/>
  <c r="F13" i="15"/>
  <c r="F11" i="15"/>
  <c r="H11" i="15" s="1"/>
  <c r="F10" i="15"/>
  <c r="F9" i="15"/>
  <c r="F8" i="15"/>
  <c r="F7" i="15"/>
  <c r="H7" i="15" s="1"/>
  <c r="F6" i="15"/>
  <c r="H6" i="15" s="1"/>
  <c r="H5" i="15" s="1"/>
  <c r="H17" i="15" s="1"/>
  <c r="F4" i="25" s="1"/>
  <c r="L4" i="25" s="1"/>
  <c r="E5" i="15"/>
  <c r="F10" i="20"/>
  <c r="H10" i="20" s="1"/>
  <c r="E9" i="20"/>
  <c r="F9" i="20" s="1"/>
  <c r="F8" i="20"/>
  <c r="H8" i="20" s="1"/>
  <c r="F7" i="20"/>
  <c r="E6" i="20"/>
  <c r="F6" i="20" s="1"/>
  <c r="H6" i="20" s="1"/>
  <c r="L6" i="25" l="1"/>
  <c r="H5" i="20"/>
  <c r="H12" i="20" s="1"/>
  <c r="F11" i="25" s="1"/>
  <c r="L11" i="25" s="1"/>
  <c r="F5" i="20"/>
  <c r="F12" i="20" s="1"/>
  <c r="F5" i="16"/>
  <c r="F12" i="16" s="1"/>
  <c r="F12" i="15"/>
  <c r="F5" i="15"/>
  <c r="F17" i="15" l="1"/>
  <c r="F27" i="21" l="1"/>
  <c r="E25" i="21"/>
  <c r="F25" i="21" s="1"/>
  <c r="E24" i="21"/>
  <c r="F24" i="21" s="1"/>
  <c r="E23" i="21"/>
  <c r="F23" i="21" s="1"/>
  <c r="F22" i="21"/>
  <c r="E21" i="21"/>
  <c r="F21" i="21" s="1"/>
  <c r="E20" i="21"/>
  <c r="F20" i="21" s="1"/>
  <c r="E19" i="21"/>
  <c r="F17" i="21"/>
  <c r="F16" i="21"/>
  <c r="F15" i="21"/>
  <c r="E14" i="21"/>
  <c r="F14" i="21" s="1"/>
  <c r="F13" i="21"/>
  <c r="F12" i="21"/>
  <c r="E11" i="21"/>
  <c r="F11" i="21" s="1"/>
  <c r="E9" i="21"/>
  <c r="F9" i="21" s="1"/>
  <c r="F8" i="21"/>
  <c r="E7" i="21"/>
  <c r="F7" i="21" s="1"/>
  <c r="E6" i="21"/>
  <c r="E5" i="21"/>
  <c r="F5" i="21" s="1"/>
  <c r="F12" i="22"/>
  <c r="F8" i="22"/>
  <c r="F7" i="22"/>
  <c r="E7" i="22"/>
  <c r="F6" i="22"/>
  <c r="G6" i="22" s="1"/>
  <c r="G5" i="22" l="1"/>
  <c r="G13" i="22"/>
  <c r="E7" i="25" s="1"/>
  <c r="F10" i="22"/>
  <c r="L12" i="22"/>
  <c r="F13" i="22"/>
  <c r="F5" i="22"/>
  <c r="F6" i="21"/>
  <c r="F19" i="21"/>
  <c r="L10" i="22" l="1"/>
  <c r="L13" i="22"/>
  <c r="K7" i="25" s="1"/>
  <c r="K12" i="25" s="1"/>
  <c r="F28" i="21"/>
  <c r="L7" i="25" l="1"/>
  <c r="F6" i="19"/>
  <c r="F7" i="19" l="1"/>
  <c r="F20" i="17" l="1"/>
  <c r="F18" i="17"/>
  <c r="F16" i="17" s="1"/>
  <c r="F15" i="17"/>
  <c r="F14" i="17" s="1"/>
  <c r="F12" i="17"/>
  <c r="F10" i="17"/>
  <c r="F9" i="17" s="1"/>
  <c r="F5" i="17"/>
  <c r="F11" i="17" l="1"/>
  <c r="F22" i="17" s="1"/>
  <c r="F32" i="11" l="1"/>
  <c r="F31" i="11"/>
  <c r="F30" i="11"/>
  <c r="F28" i="11"/>
  <c r="F27" i="11"/>
  <c r="H27" i="11" s="1"/>
  <c r="H26" i="11" s="1"/>
  <c r="H33" i="11" s="1"/>
  <c r="F2" i="25" s="1"/>
  <c r="F12" i="25" s="1"/>
  <c r="F25" i="11"/>
  <c r="F24" i="11"/>
  <c r="G24" i="11" s="1"/>
  <c r="G23" i="11" s="1"/>
  <c r="F22" i="11"/>
  <c r="F21" i="11"/>
  <c r="G21" i="11" s="1"/>
  <c r="F20" i="11"/>
  <c r="G20" i="11" l="1"/>
  <c r="G19" i="11" s="1"/>
  <c r="F19" i="11"/>
  <c r="F23" i="11"/>
  <c r="F26" i="11"/>
  <c r="F29" i="11"/>
  <c r="F33" i="11" l="1"/>
  <c r="E2" i="25" l="1"/>
  <c r="E12" i="25" s="1"/>
  <c r="L2" i="25"/>
  <c r="L12" i="25" l="1"/>
</calcChain>
</file>

<file path=xl/comments1.xml><?xml version="1.0" encoding="utf-8"?>
<comments xmlns="http://schemas.openxmlformats.org/spreadsheetml/2006/main">
  <authors>
    <author>Diana Marcela Bermeo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Área Litigio Cauca - Huila; Áreas Influencia G.M. y DRMI La Tatacoa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PNR Y DRMI SERRANIA DE MINAS, DRMI CBOB 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humedales (valoración económica-acotamiento de ronda), Tipificación de sistemas productivos para PSA en AP (piloto) y Plataforma Digital</t>
        </r>
      </text>
    </comment>
  </commentList>
</comments>
</file>

<file path=xl/comments2.xml><?xml version="1.0" encoding="utf-8"?>
<comments xmlns="http://schemas.openxmlformats.org/spreadsheetml/2006/main">
  <authors>
    <author>Fredy Anturi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Fredy Anturi:</t>
        </r>
        <r>
          <rPr>
            <sz val="9"/>
            <color indexed="81"/>
            <rFont val="Tahoma"/>
            <family val="2"/>
          </rPr>
          <t xml:space="preserve">
Estos metros lineales protegen más de 500 hectáreas de bosques que conservan el recurso hídrico</t>
        </r>
      </text>
    </comment>
  </commentList>
</comments>
</file>

<file path=xl/comments3.xml><?xml version="1.0" encoding="utf-8"?>
<comments xmlns="http://schemas.openxmlformats.org/spreadsheetml/2006/main">
  <authors>
    <author>Edisney Silva Argote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Transporte, personal y un valor de excedentes 
Se adicionan 20.000.000 millones que se deben trasladar del 4.1 de la fuente excedentes financieros-% Ambiental</t>
        </r>
      </text>
    </comment>
  </commentList>
</comments>
</file>

<file path=xl/comments4.xml><?xml version="1.0" encoding="utf-8"?>
<comments xmlns="http://schemas.openxmlformats.org/spreadsheetml/2006/main">
  <authors>
    <author>Asus</author>
    <author>Edisney Silva Argote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 xml:space="preserve">Actividades:
Seguimiento a generadores de RESPEL (medianos y grandes) y una muestra de los grandes.
Seguimiento a generadores aceites usados y aceite de cocina.
Seguimiento a generadores RAEE´s, PCB, Bolsas, entre otros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70 licencias mineras
6.000 concesiones de aguas superficiales 
222 concesiones de aguas subterráneas</t>
        </r>
      </text>
    </comment>
    <comment ref="D9" authorId="1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De acuerdo a la proyección se tendrían 5.175 , la meta propuesta seria hacer un 70% que equivale a 3.623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se reduce 20 millones para el proyecto 3.2 (geologos riesgos) provienen fuente excedentes financeros -porcentaje  ambiental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A la fecha se han radicado 442 permisos en la vigencia, en mayor numero PAF, seguido de conseciones, de acuerdo a la proyeccion ingresarian en total 1.842. De vigencias anteriores por resolver 431 para un total de 2.273. El 70% Seria resolver 1.591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5.368 procesos de otras vigencias 
501 procesos vigentes a 24 feb de 2020
Total de: 5.869 acumulado</t>
        </r>
      </text>
    </comment>
    <comment ref="D12" authorId="1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A lafecha se han recibido un total de 763 denuncias. De acuerdo a la proyeccion realizada se tendrian 2.826 denuncias. De otras vigencia por resolveer 5.368 para un total de 8.194, el 20% para resover entre sancion y archivo es de 1.639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 xml:space="preserve">Actividades:
Implementacion Proyecto Posicionamiento de la Gobernanza Forestal en el Huila.
Seguimiento y promoción al Acuerdo por la Madera Legal en el Huila - AIML.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Recursos del proyecto 3.1 del POAI - con CDP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Actividades:
Atención por conflicto de fauna silvestre y comunidades (Tarea compartida con SGA)
Atención, manejo y valoración medica y biológica de la fauna silvestre que ingresa al CAV y hogares de paso y su disposición final.
Realización de campañas de educación y sensibilización para la conservación de la fuana silvestre
Mantenimiento de Hogares de paso y Centro de Atención y Valoración de Fauna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100% de los gestores y al 100% de los generadores de la muestra definida por la autoridad ambiental a partir de unos criterios de priorización previamente establecidos.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Asesoría, asistencia técnica y capacitación, seguimiento, actualización: aplicativos CITA, RUIA, SUNL, LOFL, SILAMC - VITAL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Actividad:
Consolidacion, validacion y cargue de informacion al SIAC - RESPEL, RUA, PCB, SNIF, SIRH, SISAIRE, ETC.</t>
        </r>
      </text>
    </comment>
    <comment ref="E23" authorId="1" shapeId="0">
      <text>
        <r>
          <rPr>
            <b/>
            <sz val="9"/>
            <color indexed="81"/>
            <rFont val="Tahoma"/>
            <family val="2"/>
          </rPr>
          <t>Edisney Silva Argote:
Se inicia Rio Tune con sus afluente la Guagua, y siete mas.
En este valor estan incluidos los 25 millones para estudio de priorizacion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 xml:space="preserve">Actividades: 
Actualización estudio de priorización del Ordenamiento del Recurso Hidrico.
Cuerpos de agua con plan de ordenamiento del recurso hídrico (PORH) adoptados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Betania o Quimbo, Fortalecillas, Tune.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1 PORH
1 Estudio de priorización de corrientes</t>
        </r>
      </text>
    </comment>
    <comment ref="E24" authorId="1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Se incluye La Guagua para hacer PORH.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 xml:space="preserve">Actividades de indicador PIRMA:
</t>
        </r>
        <r>
          <rPr>
            <sz val="9"/>
            <color indexed="81"/>
            <rFont val="Tahoma"/>
            <family val="2"/>
          </rPr>
          <t xml:space="preserve">Campañas de monitoreo del recurso hídrico en el río Magdalena y sus principales afluentes
Muestreos y/o contramuestreos - proyecto calidad de aguas
Seguimiento y/o Monitoreo al Recurso Hídrico (Cuencas Abastecedoras y Otras Cuencas Prioritarias)
Estaciones hidrometeorológicas con mantenimiento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 xml:space="preserve">Actividades:
</t>
        </r>
        <r>
          <rPr>
            <sz val="9"/>
            <color indexed="81"/>
            <rFont val="Tahoma"/>
            <family val="2"/>
          </rPr>
          <t>Convenio CAM - IDEAM - 8 campañas de monitoreo
Muestreos y análisis de laboratorio en puntos de monitoreo definidos por la CAM - Por valor de $310.610.219, Se financia con recursos del proyecto 4.3 Descontaminación de fuentes hídricas con $210.610.219 y $100.000.000 de este proyecto.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Estan incluidos los 210.610.219 para muestreos y contramuestreos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 xml:space="preserve">Actividades:
Contratación de servicio de refrigerios y almuerzos.
Contratación de servicio público de transporte especial de pasajeros, requerido por servidores públicos para el ejercicio de funciones de Autoridad Ambiental
</t>
        </r>
      </text>
    </comment>
  </commentList>
</comments>
</file>

<file path=xl/comments5.xml><?xml version="1.0" encoding="utf-8"?>
<comments xmlns="http://schemas.openxmlformats.org/spreadsheetml/2006/main">
  <authors>
    <author>Leonor Vargas Ramírez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Leonor Vargas Ramírez:</t>
        </r>
        <r>
          <rPr>
            <sz val="9"/>
            <color indexed="81"/>
            <rFont val="Tahoma"/>
            <family val="2"/>
          </rPr>
          <t xml:space="preserve">
Contrato por SG (Adición 1: $6.526.000; Adición 2: $3.263.000; el resto para el año 2020)</t>
        </r>
      </text>
    </comment>
  </commentList>
</comments>
</file>

<file path=xl/comments6.xml><?xml version="1.0" encoding="utf-8"?>
<comments xmlns="http://schemas.openxmlformats.org/spreadsheetml/2006/main">
  <authors>
    <author>Deyci Martina Cabrera Ochoa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Deyci Martina Cabrera Ochoa:</t>
        </r>
        <r>
          <rPr>
            <sz val="9"/>
            <color indexed="81"/>
            <rFont val="Tahoma"/>
            <family val="2"/>
          </rPr>
          <t xml:space="preserve">
TIENE $1 PESO DE DIFERENCIA </t>
        </r>
      </text>
    </comment>
  </commentList>
</comments>
</file>

<file path=xl/sharedStrings.xml><?xml version="1.0" encoding="utf-8"?>
<sst xmlns="http://schemas.openxmlformats.org/spreadsheetml/2006/main" count="579" uniqueCount="264">
  <si>
    <t>UNIDAD DE MEDIDA</t>
  </si>
  <si>
    <t>CANTIDAD</t>
  </si>
  <si>
    <t>VALOR UNITARIO</t>
  </si>
  <si>
    <t xml:space="preserve">VALOR TOTAL </t>
  </si>
  <si>
    <t>DONDE?</t>
  </si>
  <si>
    <t>VIGENCIA</t>
  </si>
  <si>
    <t>Global</t>
  </si>
  <si>
    <t>%</t>
  </si>
  <si>
    <t>Und</t>
  </si>
  <si>
    <t>INDICADOR / ACTIVIDAD</t>
  </si>
  <si>
    <t>No. predios apoyados para su caracterización y/o gestión como reserva natural de la sociedad civil</t>
  </si>
  <si>
    <t>120 predios apoyados para su caracterización y/o gestión como RNSC</t>
  </si>
  <si>
    <t>Predios</t>
  </si>
  <si>
    <t>Hombre/mes</t>
  </si>
  <si>
    <t xml:space="preserve">Apoyo a RNSC priorizadas </t>
  </si>
  <si>
    <t>No. ecosistemas compartidos planificados y/o gestionados por la Corporación</t>
  </si>
  <si>
    <t>Tres (3) ecosistemas compartidos planificados y/o gesionados por la Corporación: SIRAP MACIZO, CEERCCO Y CORREDOR TRASANDINO AMAZONICO (CTA)</t>
  </si>
  <si>
    <t>Implementación actividades en áreas de ecosistemas compartidos (Compra de predios - convenios municipios)</t>
  </si>
  <si>
    <t>No.de áreas estratégicas con desarrollo de actividades de investigacion-monitoreo y estudios de caracterización de la biodiversidad con participación comunitaria</t>
  </si>
  <si>
    <t xml:space="preserve">No. De estudios formulados  y/o actualizados de planes de manejo ambiental (PMA) de áreas protegidas </t>
  </si>
  <si>
    <t>Cinco (5) estudios formulados y/o actualizados de PMA para: PNR Y DRMI SERRANIA DE MINAS, DRMI CBOB, PNR SIBCEI Y DRMI LA TATACOA</t>
  </si>
  <si>
    <t xml:space="preserve">Estudios formulados y/o actualizados de planes de manejo ambiental (PMA) de áreas protegidas </t>
  </si>
  <si>
    <t>Porcentaje de especies  invasoras con medidas de prevención, control y manejo en ejecución (IM 14)</t>
  </si>
  <si>
    <t>Implementación de medidas de prevención, control y manejo de especies  invasoras en ejecución</t>
  </si>
  <si>
    <t>Porcentaje de áreas protegidas con planes de manejo en ejecución (IM 12)</t>
  </si>
  <si>
    <t>Áreas protegidas con planes de manejo en ejecución: DRMI LA TATACOA, PNR CERRO PÁRAMO DE MIRAFLORES, PNR PÁRAMO DE LAS OSERAS</t>
  </si>
  <si>
    <t>Asesoría, Asistencia Técnica y capacitación Ambiental para la administración, promoción y gestión de las Áreas Protegidas</t>
  </si>
  <si>
    <t>Implementación de proyectos y actividades de ejecución de los PMA de las áreas protegidas</t>
  </si>
  <si>
    <t>Porcentaje de áreas de ecosistemas en restauración, rehabilitación y reforestación (IM 15)</t>
  </si>
  <si>
    <t>Asesoría, Asistencia Técnica y capacitación Ambiental para la adminsitración, promoción y gestión en los ecosistemas para restauración, rehabilitación y reforestación</t>
  </si>
  <si>
    <t xml:space="preserve">Implementación de proyectos y actividades en los ecosistemas para restauración, rehabilitación y reforestación y/o ejecución de PMA adoptados de ecosistemas estrategicos de humedales </t>
  </si>
  <si>
    <t>Porcentaje de especies amenazadas con medidas de conservación y manejo en ejecución (IM 13)</t>
  </si>
  <si>
    <t>Asesoría y Asistencia Técnica para el manejo de especies amenazadas</t>
  </si>
  <si>
    <t>En los sitios determinados por la CAM dentro de su jurisdicción</t>
  </si>
  <si>
    <t>Implementación de proyectos y actividades para el manejo de especies amenazadas</t>
  </si>
  <si>
    <t>Apoyo logístico(Refrigerios y Almuerzos) para la consolidación de las actividades contenidas en los Planes de Manejo Ambiental de las areas protegidas y ecosistemas estratégicos</t>
  </si>
  <si>
    <t>Apoyo logístico (Transporte de Pasajeros) para la consolidación de las actividades contenidas en los Planes de Manejo Ambiental de las areas protegidas y ecosistemas estratégicos</t>
  </si>
  <si>
    <t>PROGRAMA 1: GESTIÓN Y CONSERVACIÓN DE LA RIQUEZA NATURAL</t>
  </si>
  <si>
    <t>Apoyo a la Secretaria Técnica SIRAP MACIZO</t>
  </si>
  <si>
    <t>Elaboración de estudios de caracterización biológica participativa en areas estrategicas</t>
  </si>
  <si>
    <t>Elaboración de estudios  en Humedales, PSA y Páramos</t>
  </si>
  <si>
    <t>Aseguramiento  y Mantenimiento de Equipos</t>
  </si>
  <si>
    <t>Gestión, Operación, Administración y Promoción del Proyecto apoyados</t>
  </si>
  <si>
    <t>Dos (2) estudios formulados y/o actualizado del PMA de áreas protegidas</t>
  </si>
  <si>
    <t>% de estudios elaborados  en ejecución de la Política Ambiental</t>
  </si>
  <si>
    <t>Apoyo en la gestion e inscripción de RNSC</t>
  </si>
  <si>
    <t xml:space="preserve">profesional de apoyo a la gestión </t>
  </si>
  <si>
    <t xml:space="preserve">RNSC registradas en RUNAP </t>
  </si>
  <si>
    <t>AREAS SIRAP MACIZO Y CTA</t>
  </si>
  <si>
    <t xml:space="preserve">SIRAP MACIZO </t>
  </si>
  <si>
    <t xml:space="preserve">Cinco (5) áreas estrategicas apoyadas: JAA PALESTINA, PANIQUITAS, AREA DE LITIGIO CAUCA-HUILA, DRMI LA TATACOA Y AREAS INFLUENCIA G.M. </t>
  </si>
  <si>
    <t>Siete (7) estdudios elaborados en áreas estratégicas</t>
  </si>
  <si>
    <t>100% de estudios elaborados en HUMEDALES, PSA, PARAMOS</t>
  </si>
  <si>
    <t>siete (7) estudios en HUMEDALES, PSA, PARAMOS</t>
  </si>
  <si>
    <t xml:space="preserve">100% de ejecución de las medidas de prevención, control y manejo de especies invasoras </t>
  </si>
  <si>
    <t>En áreas determinadas por la CAM</t>
  </si>
  <si>
    <t xml:space="preserve">Administración, promoción y gestión de áreas protegidas en el Dpto </t>
  </si>
  <si>
    <t>En áreas protegidas inscritas: PNR CBGP, DRMI CBOB, PNR SIBCEI, PNR MINAS, DRMI MINAS, DRMI PEÑAS BLANCAS, PNR EL DORADO</t>
  </si>
  <si>
    <t xml:space="preserve">En áreas protegidas </t>
  </si>
  <si>
    <t>100% de ejecución de medidas de conservación y manejode especies amenazadas</t>
  </si>
  <si>
    <t>En las áreas de desarrollo de las actividades del proyecto</t>
  </si>
  <si>
    <t>seis (6) especies amenazadas con medidas de manejo en ejecución: Oso de Anteojos, Danta de Montaña, Caimán del Magdalena, Roble Negro, Águila Real y Nutria</t>
  </si>
  <si>
    <t>en áreas de desarrollo del Proyecto</t>
  </si>
  <si>
    <t>ACTIVIDAD</t>
  </si>
  <si>
    <t xml:space="preserve">Porcentaje de avance en la formulación y/o ajustes de los  Planes de Ordenación y Manejo de Cuencas (POMCAS), Planes de Manejo de Acuíferos (PMA) y Planes de Manejo de Microcuencas (PMM). (IM 1) </t>
  </si>
  <si>
    <t xml:space="preserve">Formulación y/o ajustes de POMCA: Río Yaguará y PMAM: Qda La Yaguilga </t>
  </si>
  <si>
    <t>Porcentaje de Planes de Ordenación y Manejo de Cuencas (POMCAS), Planes de Manejo de Acuíferos (PMA) y Planes de Manejo de Microcuencas (PMM) en ejecución (IM 6)</t>
  </si>
  <si>
    <t>POMCAS, PMA Y PMM en ejecucion en: Rios Las Ceibas, Guarapas, Suaza, y Quebradas Garzón y Barbillas</t>
  </si>
  <si>
    <t>Porcentaje de suelos degradados en recuperación o rehabilitacón (IM 8)</t>
  </si>
  <si>
    <t>Suelos degradados en recuperación o rehabilitación en áreas afectdas por incendios forestales</t>
  </si>
  <si>
    <t>175 Has. Suelos afectados por incendios forestales durante la época de estiaje en el Dpto del Huila</t>
  </si>
  <si>
    <t>Ha</t>
  </si>
  <si>
    <t>Porcetaje de áreas reforestadas gestionadas y con mantenimiento para la protección de cuencas abastecedoras.</t>
  </si>
  <si>
    <t>En convenio con municipios</t>
  </si>
  <si>
    <t xml:space="preserve">80 Ha. adquiridas por los entes territoriales con apoyo de la Corporación, en cuencas abastecedoras de acueductos veredales y de cabeceras municipales, con recuperación de áreas </t>
  </si>
  <si>
    <t>Mantenimiento  de reforestación protectora y/o protectora - productora, asistencia técnica, interventoría y supervisión. Incluye Logistica (Transporte, Almuerzos y refrigerios)</t>
  </si>
  <si>
    <t>Mantenimiento a reforestaciones establecidas en vigencia 2019 a 2022</t>
  </si>
  <si>
    <t xml:space="preserve">Ha. revegetalizadas naturalmente para la protección de cuencas abastecedoras </t>
  </si>
  <si>
    <t>Ha.</t>
  </si>
  <si>
    <t>Aislamiento de áreas para la protección-conservación-recuperación, asistencia técnica, interventoría, logistica (Transporte, almuerzos y refrigerios) y apoyo a la supervisión en cuencas abastecedoras</t>
  </si>
  <si>
    <t>Aislamiento y mejoramiento de cercos de áreas adquiridas por los entes territoriales y los aduiridos con cofinanciación de la CAM</t>
  </si>
  <si>
    <t>ML</t>
  </si>
  <si>
    <t>100 parcelas montadas en diferentes en diferentes pisos térmicos del Dpto con monitoreo</t>
  </si>
  <si>
    <t>Porcentaje de áreas revegetalizadas naturalmente para la protección de cuencas abastecedoras con mantenimiento.</t>
  </si>
  <si>
    <t xml:space="preserve">Areás revegetalizadas naturalmente con mantenimiento y asistencia técnica </t>
  </si>
  <si>
    <t>476.902 Ml con Mantenimiento de Aislamiento y  cercos de áreas adquiridas por los entes territoriales y los aduiridos con cofinanciación de la CAM durante el cuatrienio</t>
  </si>
  <si>
    <t>Ha. adquiridas y administradas para la restauración  y conservación de áreas estratégicas en cuencas hidrográficas abastecedoras de acueductos municipales y/o veredales</t>
  </si>
  <si>
    <t>PROGRAMA 2: CONSERVACIÓN DE LOS RECURSOS NATURALES EN EL DESARROLLO SECTORIAL PRODUCTIVO</t>
  </si>
  <si>
    <t>Porcentaje de sectores con acompañamiento para la reconversión hacia sistemas sostenibles de producción (IM 18)</t>
  </si>
  <si>
    <t>Jurisdicción CAM</t>
  </si>
  <si>
    <t>Construcción de sistemas modulares anaerobios para descontaminación de fuentes hídricas.</t>
  </si>
  <si>
    <t>Implementación y/o fortalecimiento de apiarios.</t>
  </si>
  <si>
    <t>Fortalecimiento de la Estrategia de sensibilización empresarial: OPITA DE CORAZÓN</t>
  </si>
  <si>
    <t>Sector empresarial jurisdicción CAM</t>
  </si>
  <si>
    <t>Identificación, promoción y aplicación de energías alternativas y/o utilización de sistemas ecoeficientes de combustión en sectores productivos y/o para uso doméstico</t>
  </si>
  <si>
    <t xml:space="preserve">Jurisdicción de la CAM </t>
  </si>
  <si>
    <t>Construcción de hornillas ecoeficientes en sectores productivos y/o para uso doméstico</t>
  </si>
  <si>
    <t>Apoyo técnico al componente ambiental</t>
  </si>
  <si>
    <t>Implementación del Programa Regional de Negocios Verdes por la autoridad ambiental (IM 20)</t>
  </si>
  <si>
    <t>Dentro y fuera del Dpto</t>
  </si>
  <si>
    <t>Apoyo investigación productos de la biodiversidad, potenciales para Negocios Verdes</t>
  </si>
  <si>
    <t>Apoyo a la  Gestión, Operación, Administración y Promoción del Proyecto</t>
  </si>
  <si>
    <t xml:space="preserve">En Bosque Seco Tropical (Aipe y Humedales </t>
  </si>
  <si>
    <t>Apoyo técnico a los empresarios vinculados al proyecto de negocios verdes</t>
  </si>
  <si>
    <t>Implementaión de una Plataforma apoyo a negocios verdes</t>
  </si>
  <si>
    <t>Participación de integrantes del proyecto en ferias y eventos comerciales</t>
  </si>
  <si>
    <t xml:space="preserve">Apoyo logístico para la consolidación de las actividades contenidas en el proyecto Negocios verdes </t>
  </si>
  <si>
    <t>Asesoría, Asistencia Técnica y capacitación Ambiental para la administración, promoción y gestión de las Áreas Protegidas Registradas</t>
  </si>
  <si>
    <t xml:space="preserve">Apoyo técnico a los sectores productivos </t>
  </si>
  <si>
    <t>Adquisición de material vegetal para las alianzas productivas y los proyectos de reconversión.</t>
  </si>
  <si>
    <t>Ejecución de proyectos piloto para la reconversión en sectores productivos.</t>
  </si>
  <si>
    <t xml:space="preserve">Apoyo logístico para la consolidación de las actividades contenidas en el proyecto desarrollo sectorial sostenible </t>
  </si>
  <si>
    <t>Proyecto 4.2: FORTALECIMIENTO INSTITUCIONAL PARA LA GESTIÓN AMBIENTAL</t>
  </si>
  <si>
    <t>TOTAL</t>
  </si>
  <si>
    <t>Porcentaje de Consolidación y fortalecimiento del Modelo Integrado de Planeación y Gestión - MIPG</t>
  </si>
  <si>
    <t>Sede principal y direcciones territoriales</t>
  </si>
  <si>
    <t>Gestión para la modernización de la planta de personal de la Corporación</t>
  </si>
  <si>
    <t>Gl</t>
  </si>
  <si>
    <t>Apoyo técnico para la Consolidación y fortalecimiento del Modelo Integrado de Planeación y Gestión - MIPG</t>
  </si>
  <si>
    <t>Acciones para el sostenimiento de la acreditación en las normas internacionales ISO 9001:2015 y 14001:2015</t>
  </si>
  <si>
    <t>Porcentaje de la Política de servicio al ciudadano implementada</t>
  </si>
  <si>
    <t>Ejecución de las acciones contenidas en la política de servicio al ciudadno</t>
  </si>
  <si>
    <t>Porcentaje de actualización e implementación del Plan Estratégico Tecnológico de la CAM para el período 2020-2023</t>
  </si>
  <si>
    <t>Prestación del servicio de soporte de TIC´s mediante outsourcing</t>
  </si>
  <si>
    <t>Fortalecimiento de la infraestrcutura tecnológica dela Corporación</t>
  </si>
  <si>
    <t xml:space="preserve">Porcentaje de actualización e Implementacion del programa de gestión documental  </t>
  </si>
  <si>
    <t>Apoyo técnico para la actualización e implemnetación del programa de gestión documental</t>
  </si>
  <si>
    <t>Porcentaje de sedes Diseñadas y/o construidas y/o adecuadas, como ejemplo de sostenibilidad ambiental y armonía con el ambiente</t>
  </si>
  <si>
    <t>Sedes diseñadas, construidas y/o adecualas y la sede central adecuada</t>
  </si>
  <si>
    <t>Estudios y diseños de detalle para la construcción y/o adecuación de las Sedes territoriales</t>
  </si>
  <si>
    <t>Sedes territoriales</t>
  </si>
  <si>
    <t>Adecuaciones locativas sede central</t>
  </si>
  <si>
    <t>Sede central</t>
  </si>
  <si>
    <t xml:space="preserve">Gl </t>
  </si>
  <si>
    <t>Sedes territoriales Construidas y/o adecuadas</t>
  </si>
  <si>
    <t>Apoyo a la Gestión, Operación, Administración y Promoción del Proyecto</t>
  </si>
  <si>
    <t>Jurisdiccón de la CAM</t>
  </si>
  <si>
    <t>Apoyo logístico para la consolidación de las actividades de Fortalecimiento de los Procesos de Planeación estratégica</t>
  </si>
  <si>
    <t xml:space="preserve"> PROGRAMA 3. DESARROLLO TERRITORIAL SOSTENIBLE Y ADAPTACIÓN AL CAMBIO CLIMÁTICO</t>
  </si>
  <si>
    <t>Proyecto 3.1: FORTALECIMIENTO DE LOS PROCESOS DE ORDENAMIENTO Y PLANIFICACIÓN TERRITORIAL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</si>
  <si>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 (IM 24)</t>
  </si>
  <si>
    <t>37 municipios departamento del Huila</t>
  </si>
  <si>
    <t>Apoyo técnico a los municipios a través de un equipo de Profesionales POT</t>
  </si>
  <si>
    <t xml:space="preserve">Municipios del Departamento del Huila </t>
  </si>
  <si>
    <t>Porcentaje de entes territoriales asesorados en la incorporación, planificación y ejecución de acciones relacionadas con cambio climático en el marco de los instrumentos de planificación territorial (IM 7)</t>
  </si>
  <si>
    <t>Apoyo a los entes territoriales con asesoría en Cambio Climatico</t>
  </si>
  <si>
    <t>37 Municipios del Departamento del Huila</t>
  </si>
  <si>
    <t>Porcentaje de ejecución de acciones en gestión ambiental urbana (IM 19)</t>
  </si>
  <si>
    <t>Municipios departamento del Huila</t>
  </si>
  <si>
    <t xml:space="preserve">Restauración de zonas urbanas (rondas hídricas, humedales) </t>
  </si>
  <si>
    <t>Implementación de estrategias urbanas para adaptación y mitigación de  los efectos del cambio climático</t>
  </si>
  <si>
    <t>Apoyo logístico para la consolidación de las actividades de Fortalecimiento de los Procesos de Ordenamiento y Planificación Territorial</t>
  </si>
  <si>
    <t xml:space="preserve">  PROGRAMA 3. DESARROLLO TERRITORIAL SOSTENIBLE Y ADAPTACIÓN AL CAMBIO CLIMÁTICO</t>
  </si>
  <si>
    <t>Proyecto 3.3: GESTIÓN AMBIENTAL CON COMUNIDADES ÉTNICAS</t>
  </si>
  <si>
    <t>INDICADOR /ACTIVIDAD</t>
  </si>
  <si>
    <t>Comunidades Indígenas apoyadas en temas de competencia de la Corporación</t>
  </si>
  <si>
    <t>Resguardos y/o cabildos y/o comunidades indígenas del Dpto del Huila</t>
  </si>
  <si>
    <t xml:space="preserve">Und </t>
  </si>
  <si>
    <t>Apoyo a Comunidades Indígenas a través de la suscripción de Convenios CRIHU - Consultas Previas</t>
  </si>
  <si>
    <t>Proyecto 4.3: EDUCACIÓN Y CULTURA AMBIENTAL</t>
  </si>
  <si>
    <t>Ejecución de acciones en Educación Ambiental (IM 27)</t>
  </si>
  <si>
    <t>Apoyo técnico para la implementación del proyecto</t>
  </si>
  <si>
    <t>Actividades de educación ambiental</t>
  </si>
  <si>
    <t>Senderos interpretativos para la educación ambiental Construidos y/o dotados y/o mantenidos e implementados</t>
  </si>
  <si>
    <t>Neiva y Pitalito</t>
  </si>
  <si>
    <t>Estrategia de comunicación y divulgación</t>
  </si>
  <si>
    <t>Apoyo logístico para la consolidación de las actividades de Educación y Cultura Ambiental</t>
  </si>
  <si>
    <t>Proyecto 4.1: AUTORIDAD, REGLAMENTACION Y REGULACIÓN AMBIENTAL</t>
  </si>
  <si>
    <t>INDICADOR</t>
  </si>
  <si>
    <t>TSE</t>
  </si>
  <si>
    <t>TUA</t>
  </si>
  <si>
    <t>Porcentaje de Programas de Uso Eficiente y Ahorro del Agua (PUEAA) con seguimiento (IM 5)</t>
  </si>
  <si>
    <t>37 municipios</t>
  </si>
  <si>
    <t>Porcentaje de Planes de Gestión Integral de Residuos Sólidos (PGIRS) con seguimiento a metas de aprovechamiento (IM 17)</t>
  </si>
  <si>
    <t>Porcentaje de Planes de Saneamiento y Manejo de Vertimientos –PSMV- con seguimiento (IM 3)</t>
  </si>
  <si>
    <t xml:space="preserve">Porcentaje de asistencia técnica, seguimiento y control a generadores de residuos o desechos peligrosos – RESPEL y especiales </t>
  </si>
  <si>
    <t xml:space="preserve">Huila </t>
  </si>
  <si>
    <t>Porcentaje de autorizaciones ambientales con seguimiento (IM 22)</t>
  </si>
  <si>
    <t>Tiempo promedio de trámite para la resolución de autorizaciones ambientales otorgadas por la Corporación. (IM 21)</t>
  </si>
  <si>
    <t>Dóas</t>
  </si>
  <si>
    <t>Porcentaje de solicitudes de licencias y permisos ambientales resueltos.</t>
  </si>
  <si>
    <t>Porcentaje de procesos sancionatorios resueltos (IM 23)</t>
  </si>
  <si>
    <t>No. De Estrategias de control implementadas para extracción  ilegal de los recursos naturales. RED DE CONTROL AMBIENTAL RECAM</t>
  </si>
  <si>
    <t>Estrategias de control a la deforestacion y conservacion y uso sostenible de los bosques en el departamento del Huila implementada</t>
  </si>
  <si>
    <t>Huila</t>
  </si>
  <si>
    <t>Estrategia para la preservación, conservación, rehabilitación y/o reintroducción, control y seguimiento a la fauna silvestre formulada e implementada</t>
  </si>
  <si>
    <t>Fuentes móviles de emisiones atmosféricas (via publica y empresas transportadoras - Laboratorio de fuentes moviles) con seguimiento, monitoreo y control</t>
  </si>
  <si>
    <t>Red de vigilancia y monitoreo de la calidad del aire implementada</t>
  </si>
  <si>
    <t>Mapas de ruido y planes de descontaminación actualizados</t>
  </si>
  <si>
    <t>Generadores y gestores de Residuos de Construcción y Demolición - RCD con seguimiento</t>
  </si>
  <si>
    <t>Empresas obligadas a conformar el Departamento de Gestión Ambiental con seguimiento</t>
  </si>
  <si>
    <t>Porcentaje de Optimización y seguimiento de los aplicativos en línea de trámites ambientales (CITA, RUIA, SUNL, LOFL, SILAMC - VITAL).</t>
  </si>
  <si>
    <t>Porcentaje de actualización y reporte de la información en el SIAC (IM 26)</t>
  </si>
  <si>
    <t>Porcentaje de cuerpos de agua con reglamentación por uso de las aguas (IM 4)</t>
  </si>
  <si>
    <t>Porcentaje de cuerpos de agua con plan de ordenamiento del recurso hídrico (PORH) adoptados (IM 2)</t>
  </si>
  <si>
    <t>Implementación del Programa Institucional Regional de monitoreo del agua - PIRMA en aguas superficial y subterráneas</t>
  </si>
  <si>
    <t>Programa PIRMA implementado en el Dpto del Huila</t>
  </si>
  <si>
    <t>Estudios Ambientales del recurso hídrico Evaluación Regional del Agua - ERA) elaborados</t>
  </si>
  <si>
    <t>PROGRAMA 3. DESARROLLO TERRITORIAL SOSTENIBLE Y ADAPTACIÓN AL CAMBIO CLIMÁTICO</t>
  </si>
  <si>
    <t>% AMBIENTAL</t>
  </si>
  <si>
    <t>CONOCIMIENTO DEL RIESGO DE DESASTRES GESTIONADO</t>
  </si>
  <si>
    <t>Estudios de Amenaza, Vulnerabilidad y Riesgo  (AVR)   en la vigencia del plan de acción</t>
  </si>
  <si>
    <t xml:space="preserve">Area urbana y/o rural municipales </t>
  </si>
  <si>
    <t>Asesoría y asistencia técnica especializada a entes territoriales y/o consejos territoriales de gestión del riesgo de desastres, en identificación, caracterización y análisis de escenarios de riesgo por amenaza natural, actualización e implementación de planes de gestión de riesgo de desastres municipales, incluido incendios por cobertura vegetal</t>
  </si>
  <si>
    <t>Área urbana y/o rural de los 37 municipos</t>
  </si>
  <si>
    <t xml:space="preserve">Comunicación del riesgo de desastres a través de eventos sobre Gestión del Riesgo de Desastres </t>
  </si>
  <si>
    <t xml:space="preserve">Área urbana y/o rural municipales </t>
  </si>
  <si>
    <t xml:space="preserve">kits divulgativos y didácticos sobre Gestión del Riesgo de Desastres </t>
  </si>
  <si>
    <t>REDUCCIÓN DEL RIESGO DE DESASTRES GESTIONADO</t>
  </si>
  <si>
    <t>Implementación de  obras y/o actividades de reducción de riesgo por amenaza natural.</t>
  </si>
  <si>
    <t>und</t>
  </si>
  <si>
    <t xml:space="preserve">Entrega de dotación a entes territoriales, consejos territoriales de desastres y/o cuerpos de bomberos para fortalecer la capacidad local en prevención y atención de incendios de la cobertura vegetal </t>
  </si>
  <si>
    <t>áreas de ecosistemas en restauración, rehabilitación y reforestación: Bosque Seco Tropical (Aipe) y humedales</t>
  </si>
  <si>
    <t>3 Cuerpos de agua con reglamentación por uso y aprovechamiento:  Río Tune (Palermo), La Rivera (Rivera - Campoalegre) y Fortalecillas (Neiva-Tello)</t>
  </si>
  <si>
    <t xml:space="preserve">Proyecto 2.2: NEGOCIOS VERDES </t>
  </si>
  <si>
    <t>Ha. Recuperadas  y/o rehabilitadas, de suelos degradados por erosión y/o afectación de incendios forestales. Incluye asistencia técnica, capacitación, interventoria, apoyo losgistico (Transporte, almuerzos y refrigerios)</t>
  </si>
  <si>
    <t>Ha. con reforestación, producción de material forestal, asistencia técnica, interventoría y supervisión; incluye apoyo logistico (Transporte, almuerzos y refrigerios)</t>
  </si>
  <si>
    <t>1.400 Ha. Revegetalizadas naturalmente para la protección de cuencas abastecedoras</t>
  </si>
  <si>
    <t>No. De parcelas con monitoreo en diferentes pisos térmicos del Dpto</t>
  </si>
  <si>
    <t>ML con mantenimiento del aislamiento de áreas para la protección-conservación-recuperación de áreas revegetalizadas naturalemente para la protección de cuencas abstecedoras,  asistencia técnica, interventoría, logistica (Transporte, almuerzos y refrigerios) y apoyo a la supervisión en cuencas abastecedoras</t>
  </si>
  <si>
    <t>No. De convenios  para cofinanciar la construcción  y seguimiento a proyectos de saneamiento ambiental hídrico como: interceptores, emisarios finales,  sistemas de tratamiento de aguas residuales domésticas y/o estudios y diseños asociados a estas obras.</t>
  </si>
  <si>
    <t xml:space="preserve">Convenios de Cofinanciación para la construcción y seguimiento a proyectos de saneamiento ambiental hídrico en el Dpto del Huila </t>
  </si>
  <si>
    <t>PROGRAMA 1. BIODIVERSIDAD Y SERVICIOS ECOSISTÉMICOS</t>
  </si>
  <si>
    <t>PROYECTO 1.2: CONSERVACION Y USO EFICIENTE DEL RECUSO HÍDRICO</t>
  </si>
  <si>
    <t xml:space="preserve">3 Cuerpos de agua con PORH adoptados: Betania o  Quimbo, Fortalecillas, Rio Tune (Guagua) </t>
  </si>
  <si>
    <t>1.240 Ha. Adquiridas y administradas durante el cuatrienio a través de convenios con los municipios, con trabajos de restauración pasiva y activa</t>
  </si>
  <si>
    <t>Proyecto 2.1 DESARROLLO SECTORIAL SOSTENIBLE</t>
  </si>
  <si>
    <t>Proyecto 1.1: GESTIÓN DE LA BIODIVERSIDAD Y SUS SERVICIOS ECOSISTÉMICOS</t>
  </si>
  <si>
    <t>Proyecto 3.2 GESTIÓN EN CONOCIMIENTO Y REDUCCIÓN DEL RIESGO DE DESASTRES</t>
  </si>
  <si>
    <t>PROGRAMA 4. INSTITUCIÓN AMBIENTAL MODERNA Y GENERACIÓN DE CAPACIDADES</t>
  </si>
  <si>
    <t xml:space="preserve">TOTAL </t>
  </si>
  <si>
    <t>TASA RETRIBUTIVA</t>
  </si>
  <si>
    <t>OTROS RP</t>
  </si>
  <si>
    <t>EXCEDENTES FINANCIEROS 2019</t>
  </si>
  <si>
    <t>FUENTES</t>
  </si>
  <si>
    <t>TASA FORESTAL</t>
  </si>
  <si>
    <t>PROGRAMA</t>
  </si>
  <si>
    <t>PROYECTOS</t>
  </si>
  <si>
    <t xml:space="preserve">1. GESTIÓN Y CONSERVACION DE LA RIQUEZA NATURAL </t>
  </si>
  <si>
    <t>1.1</t>
  </si>
  <si>
    <t>GESTIÓN INTEGRAL DE LA BIODIVERIDAD Y SUS SERVICIOS ECOSISTÉMICOS</t>
  </si>
  <si>
    <t>1.2</t>
  </si>
  <si>
    <t>CONSERVACIÓN Y USO EFICIENTE DEL RECURSO HÍDRICO</t>
  </si>
  <si>
    <t>2. CONSERVACIÓN DE LOS RECURSOS NATURALES EN EL DESARROLLO SECTORIAL PRODUCTIVO</t>
  </si>
  <si>
    <t>2.1</t>
  </si>
  <si>
    <t>DESARROLLO SECTORIAL SOSTENIBLE</t>
  </si>
  <si>
    <t>2.2</t>
  </si>
  <si>
    <t xml:space="preserve">NEGOCIOS VERDES </t>
  </si>
  <si>
    <t>3. DESARROLLO TERRITORIAL SOSTENIBLE Y ADAPTACIÓN AL CAMBIO CLIMÁTICO</t>
  </si>
  <si>
    <t>3.1</t>
  </si>
  <si>
    <t>FORTALECIMIENTO DE LOS PROCESOS DE ORDENAMIENTO Y PLANIFICACIÓN TERRITORIAL</t>
  </si>
  <si>
    <t>3.2</t>
  </si>
  <si>
    <t>GESTIÓN DEL CONOCIMIENTO Y REDUCCIÓN DEL RIESGO DE DESASTRES</t>
  </si>
  <si>
    <t>3.3</t>
  </si>
  <si>
    <t>GESTIÓN AMBIENTAL CON COMUNIDADES ÉTNICAS</t>
  </si>
  <si>
    <t>4. INSTITUCIÓN AMBIENTAL MODERNA Y GENERACIÓN DE CAPACIDADES</t>
  </si>
  <si>
    <t>4.1</t>
  </si>
  <si>
    <t>AUTORIDAD, REGLAMENTACIÓN Y REGULACIÓN AMBIENTAL</t>
  </si>
  <si>
    <t>4.2</t>
  </si>
  <si>
    <t>FORTALECIMIENTO INSTITUCIONAL PARA LA GESTIÓN AMBIENTAL</t>
  </si>
  <si>
    <t>4.3</t>
  </si>
  <si>
    <t>EDUCACIÓN Y CULTURA AMBIENTAL</t>
  </si>
  <si>
    <t>TOTAL PROYECTOS DE INVERSIÓN POR VIGENCIA</t>
  </si>
  <si>
    <t>EXCED. FINANC.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</si>
</sst>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&quot;$&quot;\ #,##0"/>
    <numFmt numFmtId="167" formatCode="_(* #,##0_);_(* \(#,##0\);_(* &quot;-&quot;??_);_(@_)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99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74">
    <xf numFmtId="0" fontId="0" fillId="0" borderId="0" xfId="0"/>
    <xf numFmtId="0" fontId="1" fillId="0" borderId="9" xfId="0" applyFont="1" applyFill="1" applyBorder="1" applyAlignment="1">
      <alignment horizontal="justify" vertical="center" wrapText="1"/>
    </xf>
    <xf numFmtId="0" fontId="1" fillId="4" borderId="9" xfId="0" applyFont="1" applyFill="1" applyBorder="1" applyAlignment="1">
      <alignment horizontal="justify" vertical="center" wrapText="1"/>
    </xf>
    <xf numFmtId="0" fontId="1" fillId="0" borderId="9" xfId="1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5" borderId="9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9" fontId="1" fillId="4" borderId="1" xfId="3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 wrapText="1"/>
    </xf>
    <xf numFmtId="41" fontId="1" fillId="3" borderId="1" xfId="2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6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" fillId="7" borderId="9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1" fillId="9" borderId="9" xfId="0" applyFont="1" applyFill="1" applyBorder="1" applyAlignment="1">
      <alignment horizontal="justify" vertical="center" wrapText="1"/>
    </xf>
    <xf numFmtId="3" fontId="1" fillId="12" borderId="1" xfId="0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66" fontId="7" fillId="11" borderId="0" xfId="0" applyNumberFormat="1" applyFont="1" applyFill="1" applyBorder="1" applyAlignment="1">
      <alignment horizontal="right" vertical="center"/>
    </xf>
    <xf numFmtId="0" fontId="7" fillId="0" borderId="0" xfId="0" applyFont="1"/>
    <xf numFmtId="41" fontId="7" fillId="0" borderId="1" xfId="2" applyFont="1" applyFill="1" applyBorder="1" applyAlignment="1">
      <alignment horizontal="justify" vertical="center"/>
    </xf>
    <xf numFmtId="41" fontId="7" fillId="0" borderId="1" xfId="2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7" fillId="0" borderId="1" xfId="2" applyFont="1" applyFill="1" applyBorder="1" applyAlignment="1">
      <alignment vertical="center" wrapText="1"/>
    </xf>
    <xf numFmtId="0" fontId="7" fillId="0" borderId="0" xfId="0" applyFont="1" applyFill="1"/>
    <xf numFmtId="0" fontId="6" fillId="0" borderId="0" xfId="0" applyFont="1"/>
    <xf numFmtId="0" fontId="7" fillId="5" borderId="1" xfId="0" applyFont="1" applyFill="1" applyBorder="1" applyAlignment="1">
      <alignment horizontal="justify" vertical="center"/>
    </xf>
    <xf numFmtId="0" fontId="7" fillId="5" borderId="1" xfId="0" applyFont="1" applyFill="1" applyBorder="1" applyAlignment="1">
      <alignment horizontal="center" vertical="center"/>
    </xf>
    <xf numFmtId="41" fontId="7" fillId="5" borderId="1" xfId="2" applyFont="1" applyFill="1" applyBorder="1" applyAlignment="1">
      <alignment horizontal="justify" vertical="center"/>
    </xf>
    <xf numFmtId="41" fontId="7" fillId="5" borderId="1" xfId="2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1" fontId="8" fillId="5" borderId="1" xfId="2" applyFont="1" applyFill="1" applyBorder="1" applyAlignment="1">
      <alignment horizontal="justify" vertical="center"/>
    </xf>
    <xf numFmtId="41" fontId="1" fillId="5" borderId="1" xfId="2" applyFont="1" applyFill="1" applyBorder="1" applyAlignment="1">
      <alignment horizontal="justify" vertical="center"/>
    </xf>
    <xf numFmtId="41" fontId="9" fillId="0" borderId="0" xfId="0" applyNumberFormat="1" applyFont="1"/>
    <xf numFmtId="41" fontId="7" fillId="0" borderId="0" xfId="0" applyNumberFormat="1" applyFont="1"/>
    <xf numFmtId="0" fontId="1" fillId="5" borderId="9" xfId="1" applyFont="1" applyFill="1" applyBorder="1" applyAlignment="1">
      <alignment horizontal="justify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167" fontId="7" fillId="5" borderId="1" xfId="4" applyNumberFormat="1" applyFont="1" applyFill="1" applyBorder="1" applyAlignment="1">
      <alignment horizontal="justify" vertical="center"/>
    </xf>
    <xf numFmtId="0" fontId="7" fillId="0" borderId="1" xfId="0" applyNumberFormat="1" applyFont="1" applyFill="1" applyBorder="1" applyAlignment="1">
      <alignment horizontal="center" vertical="center"/>
    </xf>
    <xf numFmtId="167" fontId="7" fillId="0" borderId="1" xfId="4" applyNumberFormat="1" applyFont="1" applyFill="1" applyBorder="1" applyAlignment="1">
      <alignment horizontal="justify" vertical="center"/>
    </xf>
    <xf numFmtId="9" fontId="7" fillId="5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1" fillId="12" borderId="9" xfId="0" applyFont="1" applyFill="1" applyBorder="1" applyAlignment="1">
      <alignment horizontal="justify" vertical="center" wrapText="1"/>
    </xf>
    <xf numFmtId="0" fontId="1" fillId="14" borderId="9" xfId="0" applyFont="1" applyFill="1" applyBorder="1" applyAlignment="1">
      <alignment horizontal="justify" vertical="center" wrapText="1"/>
    </xf>
    <xf numFmtId="0" fontId="1" fillId="14" borderId="9" xfId="1" applyFont="1" applyFill="1" applyBorder="1" applyAlignment="1">
      <alignment horizontal="justify" vertical="center" wrapText="1"/>
    </xf>
    <xf numFmtId="0" fontId="1" fillId="5" borderId="6" xfId="1" applyFont="1" applyFill="1" applyBorder="1" applyAlignment="1">
      <alignment horizontal="justify" vertical="center" wrapText="1"/>
    </xf>
    <xf numFmtId="0" fontId="1" fillId="5" borderId="2" xfId="1" applyFont="1" applyFill="1" applyBorder="1" applyAlignment="1">
      <alignment horizontal="justify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center"/>
    </xf>
    <xf numFmtId="167" fontId="7" fillId="5" borderId="2" xfId="4" applyNumberFormat="1" applyFont="1" applyFill="1" applyBorder="1" applyAlignment="1">
      <alignment horizontal="justify" vertical="center"/>
    </xf>
    <xf numFmtId="167" fontId="7" fillId="5" borderId="8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41" fontId="7" fillId="0" borderId="1" xfId="0" applyNumberFormat="1" applyFont="1" applyFill="1" applyBorder="1" applyAlignment="1">
      <alignment horizontal="justify" vertical="center"/>
    </xf>
    <xf numFmtId="41" fontId="7" fillId="5" borderId="1" xfId="0" applyNumberFormat="1" applyFont="1" applyFill="1" applyBorder="1" applyAlignment="1">
      <alignment horizontal="justify" vertical="center"/>
    </xf>
    <xf numFmtId="41" fontId="7" fillId="5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166" fontId="1" fillId="11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center"/>
    </xf>
    <xf numFmtId="0" fontId="1" fillId="3" borderId="1" xfId="0" applyFont="1" applyFill="1" applyBorder="1" applyAlignment="1">
      <alignment horizontal="justify" vertical="center"/>
    </xf>
    <xf numFmtId="16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166" fontId="1" fillId="3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1" fillId="11" borderId="9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vertical="center" wrapText="1"/>
    </xf>
    <xf numFmtId="0" fontId="6" fillId="11" borderId="0" xfId="0" applyFont="1" applyFill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" fillId="5" borderId="1" xfId="0" applyFont="1" applyFill="1" applyBorder="1" applyAlignment="1">
      <alignment horizontal="justify" vertical="center"/>
    </xf>
    <xf numFmtId="166" fontId="1" fillId="5" borderId="1" xfId="0" applyNumberFormat="1" applyFont="1" applyFill="1" applyBorder="1" applyAlignment="1">
      <alignment horizontal="justify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center" wrapText="1" readingOrder="1"/>
    </xf>
    <xf numFmtId="41" fontId="7" fillId="0" borderId="1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justify" vertical="center" wrapText="1" readingOrder="1"/>
    </xf>
    <xf numFmtId="3" fontId="1" fillId="0" borderId="1" xfId="0" applyNumberFormat="1" applyFont="1" applyFill="1" applyBorder="1" applyAlignment="1">
      <alignment horizontal="center" vertical="center" readingOrder="1"/>
    </xf>
    <xf numFmtId="0" fontId="1" fillId="0" borderId="1" xfId="0" applyFont="1" applyFill="1" applyBorder="1" applyAlignment="1">
      <alignment horizontal="center" vertical="center" readingOrder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Fill="1" applyAlignment="1">
      <alignment horizontal="left"/>
    </xf>
    <xf numFmtId="1" fontId="7" fillId="0" borderId="0" xfId="0" applyNumberFormat="1" applyFont="1" applyFill="1" applyAlignment="1">
      <alignment horizontal="center"/>
    </xf>
    <xf numFmtId="0" fontId="1" fillId="0" borderId="14" xfId="0" applyFont="1" applyFill="1" applyBorder="1" applyAlignment="1">
      <alignment horizontal="justify" vertical="center"/>
    </xf>
    <xf numFmtId="0" fontId="1" fillId="0" borderId="14" xfId="0" applyFont="1" applyFill="1" applyBorder="1" applyAlignment="1">
      <alignment horizontal="center" vertical="center"/>
    </xf>
    <xf numFmtId="166" fontId="1" fillId="0" borderId="14" xfId="0" applyNumberFormat="1" applyFont="1" applyFill="1" applyBorder="1" applyAlignment="1">
      <alignment horizontal="right" vertical="center"/>
    </xf>
    <xf numFmtId="166" fontId="1" fillId="0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justify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41" fontId="7" fillId="0" borderId="0" xfId="2" applyFont="1" applyBorder="1"/>
    <xf numFmtId="41" fontId="7" fillId="0" borderId="0" xfId="2" applyFont="1" applyFill="1" applyBorder="1" applyAlignment="1">
      <alignment horizontal="justify" vertical="center"/>
    </xf>
    <xf numFmtId="0" fontId="7" fillId="0" borderId="9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1" fontId="7" fillId="0" borderId="0" xfId="2" applyFont="1"/>
    <xf numFmtId="0" fontId="1" fillId="15" borderId="9" xfId="0" applyFont="1" applyFill="1" applyBorder="1" applyAlignment="1">
      <alignment horizontal="justify" vertical="center" wrapText="1"/>
    </xf>
    <xf numFmtId="0" fontId="7" fillId="14" borderId="1" xfId="0" applyFont="1" applyFill="1" applyBorder="1" applyAlignment="1">
      <alignment horizontal="center" vertical="center" wrapText="1"/>
    </xf>
    <xf numFmtId="168" fontId="7" fillId="14" borderId="1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justify" vertical="center" wrapText="1"/>
    </xf>
    <xf numFmtId="168" fontId="7" fillId="5" borderId="1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9" fontId="7" fillId="5" borderId="1" xfId="3" applyFont="1" applyFill="1" applyBorder="1" applyAlignment="1">
      <alignment horizontal="center" vertical="center" wrapText="1"/>
    </xf>
    <xf numFmtId="9" fontId="7" fillId="14" borderId="1" xfId="3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41" fontId="7" fillId="1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41" fontId="7" fillId="5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10" borderId="9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1" fontId="11" fillId="6" borderId="10" xfId="0" applyNumberFormat="1" applyFont="1" applyFill="1" applyBorder="1" applyAlignment="1">
      <alignment horizontal="center" vertical="center" wrapText="1"/>
    </xf>
    <xf numFmtId="3" fontId="11" fillId="6" borderId="10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5" fillId="6" borderId="14" xfId="0" applyFont="1" applyFill="1" applyBorder="1" applyAlignment="1">
      <alignment horizontal="center" vertical="center" wrapText="1"/>
    </xf>
    <xf numFmtId="3" fontId="5" fillId="6" borderId="14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center" vertical="center"/>
    </xf>
    <xf numFmtId="41" fontId="7" fillId="0" borderId="14" xfId="2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horizontal="justify" vertical="center"/>
    </xf>
    <xf numFmtId="167" fontId="7" fillId="0" borderId="14" xfId="4" applyNumberFormat="1" applyFont="1" applyFill="1" applyBorder="1" applyAlignment="1">
      <alignment horizontal="justify" vertical="center"/>
    </xf>
    <xf numFmtId="41" fontId="7" fillId="0" borderId="14" xfId="0" applyNumberFormat="1" applyFont="1" applyFill="1" applyBorder="1" applyAlignment="1">
      <alignment horizontal="justify" vertical="center"/>
    </xf>
    <xf numFmtId="41" fontId="7" fillId="0" borderId="14" xfId="0" applyNumberFormat="1" applyFont="1" applyFill="1" applyBorder="1" applyAlignment="1">
      <alignment vertical="center"/>
    </xf>
    <xf numFmtId="166" fontId="6" fillId="0" borderId="1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justify" vertical="center" wrapText="1" readingOrder="1"/>
    </xf>
    <xf numFmtId="41" fontId="7" fillId="0" borderId="14" xfId="2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164" fontId="7" fillId="5" borderId="4" xfId="0" applyNumberFormat="1" applyFont="1" applyFill="1" applyBorder="1" applyAlignment="1">
      <alignment vertical="center" wrapText="1"/>
    </xf>
    <xf numFmtId="0" fontId="1" fillId="13" borderId="3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center" vertical="center"/>
    </xf>
    <xf numFmtId="166" fontId="7" fillId="5" borderId="4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justify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7" fillId="14" borderId="1" xfId="0" applyFont="1" applyFill="1" applyBorder="1" applyAlignment="1">
      <alignment horizontal="justify" vertical="center"/>
    </xf>
    <xf numFmtId="0" fontId="1" fillId="3" borderId="3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 wrapText="1"/>
    </xf>
    <xf numFmtId="41" fontId="7" fillId="3" borderId="4" xfId="0" applyNumberFormat="1" applyFont="1" applyFill="1" applyBorder="1" applyAlignment="1">
      <alignment horizontal="justify" vertical="center"/>
    </xf>
    <xf numFmtId="0" fontId="6" fillId="6" borderId="4" xfId="0" applyFont="1" applyFill="1" applyBorder="1" applyAlignment="1">
      <alignment horizontal="center" vertical="center"/>
    </xf>
    <xf numFmtId="167" fontId="7" fillId="0" borderId="1" xfId="4" applyNumberFormat="1" applyFont="1" applyFill="1" applyBorder="1" applyAlignment="1">
      <alignment horizontal="center" vertical="center"/>
    </xf>
    <xf numFmtId="167" fontId="7" fillId="0" borderId="8" xfId="4" applyNumberFormat="1" applyFont="1" applyFill="1" applyBorder="1" applyAlignment="1">
      <alignment horizontal="center" vertical="center"/>
    </xf>
    <xf numFmtId="167" fontId="7" fillId="5" borderId="1" xfId="4" applyNumberFormat="1" applyFont="1" applyFill="1" applyBorder="1" applyAlignment="1">
      <alignment horizontal="center" vertical="center"/>
    </xf>
    <xf numFmtId="167" fontId="7" fillId="5" borderId="8" xfId="4" applyNumberFormat="1" applyFont="1" applyFill="1" applyBorder="1" applyAlignment="1">
      <alignment horizontal="center" vertical="center"/>
    </xf>
    <xf numFmtId="167" fontId="1" fillId="5" borderId="1" xfId="4" applyNumberFormat="1" applyFont="1" applyFill="1" applyBorder="1" applyAlignment="1">
      <alignment horizontal="center" vertical="center"/>
    </xf>
    <xf numFmtId="167" fontId="1" fillId="5" borderId="8" xfId="4" applyNumberFormat="1" applyFont="1" applyFill="1" applyBorder="1" applyAlignment="1">
      <alignment horizontal="center" vertical="center"/>
    </xf>
    <xf numFmtId="167" fontId="1" fillId="0" borderId="14" xfId="4" applyNumberFormat="1" applyFont="1" applyFill="1" applyBorder="1" applyAlignment="1">
      <alignment horizontal="center" vertical="center"/>
    </xf>
    <xf numFmtId="167" fontId="1" fillId="0" borderId="19" xfId="4" applyNumberFormat="1" applyFont="1" applyFill="1" applyBorder="1" applyAlignment="1">
      <alignment horizontal="center" vertical="center"/>
    </xf>
    <xf numFmtId="167" fontId="7" fillId="5" borderId="2" xfId="0" applyNumberFormat="1" applyFont="1" applyFill="1" applyBorder="1" applyAlignment="1">
      <alignment horizontal="center" vertical="center"/>
    </xf>
    <xf numFmtId="167" fontId="7" fillId="5" borderId="7" xfId="0" applyNumberFormat="1" applyFont="1" applyFill="1" applyBorder="1" applyAlignment="1">
      <alignment horizontal="center" vertical="center"/>
    </xf>
    <xf numFmtId="167" fontId="13" fillId="0" borderId="17" xfId="4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1" fillId="0" borderId="8" xfId="0" applyFont="1" applyFill="1" applyBorder="1"/>
    <xf numFmtId="0" fontId="1" fillId="0" borderId="8" xfId="0" applyFont="1" applyBorder="1"/>
    <xf numFmtId="0" fontId="6" fillId="6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" fillId="3" borderId="4" xfId="0" applyFont="1" applyFill="1" applyBorder="1" applyAlignment="1">
      <alignment horizontal="justify" vertical="center" wrapText="1"/>
    </xf>
    <xf numFmtId="41" fontId="7" fillId="3" borderId="4" xfId="2" applyFont="1" applyFill="1" applyBorder="1" applyAlignment="1">
      <alignment horizontal="justify" vertical="center"/>
    </xf>
    <xf numFmtId="0" fontId="7" fillId="0" borderId="8" xfId="0" applyFont="1" applyBorder="1"/>
    <xf numFmtId="0" fontId="7" fillId="0" borderId="10" xfId="0" applyFont="1" applyFill="1" applyBorder="1" applyAlignment="1">
      <alignment horizontal="justify" vertical="center" wrapText="1"/>
    </xf>
    <xf numFmtId="41" fontId="7" fillId="0" borderId="10" xfId="2" applyFont="1" applyFill="1" applyBorder="1" applyAlignment="1">
      <alignment horizontal="justify" vertical="center"/>
    </xf>
    <xf numFmtId="0" fontId="7" fillId="0" borderId="10" xfId="0" applyFont="1" applyBorder="1"/>
    <xf numFmtId="0" fontId="7" fillId="0" borderId="12" xfId="0" applyFont="1" applyBorder="1"/>
    <xf numFmtId="0" fontId="6" fillId="6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justify" vertical="center"/>
    </xf>
    <xf numFmtId="0" fontId="7" fillId="0" borderId="14" xfId="0" applyFont="1" applyBorder="1"/>
    <xf numFmtId="1" fontId="6" fillId="6" borderId="14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justify" vertical="center" wrapText="1"/>
    </xf>
    <xf numFmtId="166" fontId="7" fillId="5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166" fontId="7" fillId="0" borderId="14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7" fillId="0" borderId="1" xfId="0" applyFont="1" applyFill="1" applyBorder="1"/>
    <xf numFmtId="0" fontId="7" fillId="0" borderId="8" xfId="0" applyFont="1" applyFill="1" applyBorder="1"/>
    <xf numFmtId="0" fontId="7" fillId="0" borderId="14" xfId="0" applyFont="1" applyFill="1" applyBorder="1"/>
    <xf numFmtId="0" fontId="7" fillId="0" borderId="19" xfId="0" applyFont="1" applyFill="1" applyBorder="1"/>
    <xf numFmtId="166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4" borderId="1" xfId="0" applyFont="1" applyFill="1" applyBorder="1" applyAlignment="1">
      <alignment horizontal="justify" vertical="center"/>
    </xf>
    <xf numFmtId="0" fontId="7" fillId="4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3" fontId="7" fillId="4" borderId="1" xfId="0" applyNumberFormat="1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justify" vertical="center"/>
    </xf>
    <xf numFmtId="0" fontId="1" fillId="4" borderId="10" xfId="0" applyFont="1" applyFill="1" applyBorder="1" applyAlignment="1">
      <alignment horizontal="center" vertical="center" wrapText="1"/>
    </xf>
    <xf numFmtId="41" fontId="7" fillId="0" borderId="1" xfId="0" applyNumberFormat="1" applyFont="1" applyBorder="1"/>
    <xf numFmtId="41" fontId="7" fillId="0" borderId="1" xfId="0" applyNumberFormat="1" applyFont="1" applyBorder="1" applyAlignment="1">
      <alignment vertical="center"/>
    </xf>
    <xf numFmtId="0" fontId="7" fillId="3" borderId="4" xfId="0" applyFont="1" applyFill="1" applyBorder="1"/>
    <xf numFmtId="0" fontId="7" fillId="3" borderId="5" xfId="0" applyFont="1" applyFill="1" applyBorder="1"/>
    <xf numFmtId="41" fontId="7" fillId="3" borderId="4" xfId="0" applyNumberFormat="1" applyFont="1" applyFill="1" applyBorder="1" applyAlignment="1">
      <alignment vertical="center"/>
    </xf>
    <xf numFmtId="167" fontId="7" fillId="0" borderId="8" xfId="4" applyNumberFormat="1" applyFont="1" applyBorder="1" applyAlignment="1">
      <alignment vertical="center"/>
    </xf>
    <xf numFmtId="0" fontId="7" fillId="5" borderId="1" xfId="0" applyFont="1" applyFill="1" applyBorder="1"/>
    <xf numFmtId="0" fontId="7" fillId="5" borderId="8" xfId="0" applyFont="1" applyFill="1" applyBorder="1"/>
    <xf numFmtId="167" fontId="7" fillId="0" borderId="1" xfId="4" applyNumberFormat="1" applyFont="1" applyBorder="1" applyAlignment="1">
      <alignment vertical="center"/>
    </xf>
    <xf numFmtId="167" fontId="7" fillId="3" borderId="4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1" fontId="7" fillId="4" borderId="1" xfId="0" applyNumberFormat="1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41" fontId="7" fillId="0" borderId="14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167" fontId="7" fillId="11" borderId="8" xfId="4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66" fontId="7" fillId="0" borderId="14" xfId="0" applyNumberFormat="1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3" fontId="7" fillId="0" borderId="1" xfId="0" applyNumberFormat="1" applyFont="1" applyBorder="1"/>
    <xf numFmtId="167" fontId="7" fillId="0" borderId="0" xfId="0" applyNumberFormat="1" applyFont="1"/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16" borderId="4" xfId="0" applyNumberFormat="1" applyFont="1" applyFill="1" applyBorder="1" applyAlignment="1">
      <alignment vertical="center"/>
    </xf>
    <xf numFmtId="0" fontId="1" fillId="16" borderId="4" xfId="0" applyFont="1" applyFill="1" applyBorder="1"/>
    <xf numFmtId="0" fontId="1" fillId="16" borderId="5" xfId="0" applyFont="1" applyFill="1" applyBorder="1"/>
    <xf numFmtId="3" fontId="1" fillId="16" borderId="1" xfId="0" applyNumberFormat="1" applyFont="1" applyFill="1" applyBorder="1" applyAlignment="1">
      <alignment vertical="center"/>
    </xf>
    <xf numFmtId="0" fontId="1" fillId="16" borderId="1" xfId="0" applyFont="1" applyFill="1" applyBorder="1"/>
    <xf numFmtId="0" fontId="1" fillId="16" borderId="8" xfId="0" applyFont="1" applyFill="1" applyBorder="1"/>
    <xf numFmtId="0" fontId="1" fillId="3" borderId="8" xfId="0" applyFont="1" applyFill="1" applyBorder="1"/>
    <xf numFmtId="3" fontId="1" fillId="3" borderId="1" xfId="0" applyNumberFormat="1" applyFont="1" applyFill="1" applyBorder="1" applyAlignment="1">
      <alignment vertical="center"/>
    </xf>
    <xf numFmtId="3" fontId="1" fillId="16" borderId="1" xfId="0" applyNumberFormat="1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166" fontId="7" fillId="16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/>
    </xf>
    <xf numFmtId="0" fontId="7" fillId="16" borderId="27" xfId="0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/>
    </xf>
    <xf numFmtId="166" fontId="7" fillId="16" borderId="8" xfId="0" applyNumberFormat="1" applyFont="1" applyFill="1" applyBorder="1" applyAlignment="1">
      <alignment horizontal="center" vertical="center"/>
    </xf>
    <xf numFmtId="166" fontId="7" fillId="16" borderId="10" xfId="0" applyNumberFormat="1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/>
    </xf>
    <xf numFmtId="0" fontId="7" fillId="16" borderId="26" xfId="0" applyFont="1" applyFill="1" applyBorder="1" applyAlignment="1">
      <alignment horizontal="center"/>
    </xf>
    <xf numFmtId="166" fontId="7" fillId="4" borderId="10" xfId="0" applyNumberFormat="1" applyFont="1" applyFill="1" applyBorder="1" applyAlignment="1">
      <alignment horizontal="center" vertical="center"/>
    </xf>
    <xf numFmtId="41" fontId="7" fillId="5" borderId="4" xfId="0" applyNumberFormat="1" applyFont="1" applyFill="1" applyBorder="1" applyAlignment="1">
      <alignment vertical="center"/>
    </xf>
    <xf numFmtId="167" fontId="7" fillId="5" borderId="4" xfId="0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167" fontId="7" fillId="5" borderId="5" xfId="0" applyNumberFormat="1" applyFont="1" applyFill="1" applyBorder="1" applyAlignment="1">
      <alignment vertical="center"/>
    </xf>
    <xf numFmtId="167" fontId="7" fillId="0" borderId="19" xfId="4" applyNumberFormat="1" applyFont="1" applyBorder="1" applyAlignment="1">
      <alignment vertical="center"/>
    </xf>
    <xf numFmtId="0" fontId="1" fillId="14" borderId="3" xfId="1" applyFont="1" applyFill="1" applyBorder="1" applyAlignment="1">
      <alignment horizontal="justify" vertical="center" wrapText="1"/>
    </xf>
    <xf numFmtId="0" fontId="7" fillId="14" borderId="4" xfId="0" applyFont="1" applyFill="1" applyBorder="1" applyAlignment="1">
      <alignment horizontal="center" vertical="center" wrapText="1"/>
    </xf>
    <xf numFmtId="168" fontId="7" fillId="14" borderId="4" xfId="0" applyNumberFormat="1" applyFont="1" applyFill="1" applyBorder="1" applyAlignment="1">
      <alignment horizontal="right" vertical="center" wrapText="1"/>
    </xf>
    <xf numFmtId="0" fontId="1" fillId="5" borderId="13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168" fontId="7" fillId="5" borderId="14" xfId="0" applyNumberFormat="1" applyFont="1" applyFill="1" applyBorder="1" applyAlignment="1">
      <alignment horizontal="right" vertical="center" wrapText="1"/>
    </xf>
    <xf numFmtId="168" fontId="6" fillId="0" borderId="17" xfId="0" applyNumberFormat="1" applyFont="1" applyFill="1" applyBorder="1" applyAlignment="1">
      <alignment horizontal="center" vertical="center"/>
    </xf>
    <xf numFmtId="167" fontId="7" fillId="14" borderId="4" xfId="4" applyNumberFormat="1" applyFont="1" applyFill="1" applyBorder="1" applyAlignment="1">
      <alignment vertical="center" wrapText="1"/>
    </xf>
    <xf numFmtId="167" fontId="7" fillId="14" borderId="5" xfId="4" applyNumberFormat="1" applyFont="1" applyFill="1" applyBorder="1" applyAlignment="1">
      <alignment vertical="center" wrapText="1"/>
    </xf>
    <xf numFmtId="167" fontId="7" fillId="14" borderId="1" xfId="4" applyNumberFormat="1" applyFont="1" applyFill="1" applyBorder="1" applyAlignment="1">
      <alignment vertical="center" wrapText="1"/>
    </xf>
    <xf numFmtId="167" fontId="7" fillId="14" borderId="8" xfId="4" applyNumberFormat="1" applyFont="1" applyFill="1" applyBorder="1" applyAlignment="1">
      <alignment vertical="center" wrapText="1"/>
    </xf>
    <xf numFmtId="167" fontId="7" fillId="5" borderId="1" xfId="4" applyNumberFormat="1" applyFont="1" applyFill="1" applyBorder="1" applyAlignment="1">
      <alignment vertical="center" wrapText="1"/>
    </xf>
    <xf numFmtId="167" fontId="7" fillId="5" borderId="8" xfId="4" applyNumberFormat="1" applyFont="1" applyFill="1" applyBorder="1" applyAlignment="1">
      <alignment vertical="center" wrapText="1"/>
    </xf>
    <xf numFmtId="167" fontId="7" fillId="5" borderId="14" xfId="4" applyNumberFormat="1" applyFont="1" applyFill="1" applyBorder="1" applyAlignment="1">
      <alignment vertical="center" wrapText="1"/>
    </xf>
    <xf numFmtId="167" fontId="7" fillId="5" borderId="19" xfId="4" applyNumberFormat="1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7" fontId="7" fillId="3" borderId="8" xfId="4" applyNumberFormat="1" applyFont="1" applyFill="1" applyBorder="1" applyAlignment="1">
      <alignment horizontal="center" vertical="center"/>
    </xf>
    <xf numFmtId="166" fontId="7" fillId="16" borderId="27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justify" vertical="center"/>
    </xf>
    <xf numFmtId="0" fontId="15" fillId="2" borderId="1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justify" vertical="center" wrapText="1"/>
    </xf>
    <xf numFmtId="41" fontId="0" fillId="0" borderId="2" xfId="2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41" fontId="0" fillId="0" borderId="1" xfId="2" applyFont="1" applyFill="1" applyBorder="1" applyAlignment="1">
      <alignment vertical="center"/>
    </xf>
    <xf numFmtId="41" fontId="0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justify" vertical="center" wrapText="1"/>
    </xf>
    <xf numFmtId="41" fontId="0" fillId="0" borderId="10" xfId="2" applyFont="1" applyFill="1" applyBorder="1" applyAlignment="1">
      <alignment vertical="center"/>
    </xf>
    <xf numFmtId="3" fontId="1" fillId="0" borderId="0" xfId="0" applyNumberFormat="1" applyFont="1"/>
    <xf numFmtId="41" fontId="2" fillId="0" borderId="1" xfId="2" applyFont="1" applyBorder="1" applyAlignment="1">
      <alignment vertical="center"/>
    </xf>
    <xf numFmtId="41" fontId="2" fillId="0" borderId="10" xfId="2" applyFon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0" fillId="0" borderId="8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0" xfId="0" applyNumberFormat="1"/>
    <xf numFmtId="167" fontId="7" fillId="16" borderId="12" xfId="4" applyNumberFormat="1" applyFont="1" applyFill="1" applyBorder="1" applyAlignment="1">
      <alignment horizontal="center" vertical="center"/>
    </xf>
    <xf numFmtId="167" fontId="1" fillId="0" borderId="8" xfId="4" applyNumberFormat="1" applyFont="1" applyFill="1" applyBorder="1" applyAlignment="1">
      <alignment vertical="center"/>
    </xf>
    <xf numFmtId="166" fontId="6" fillId="0" borderId="30" xfId="0" applyNumberFormat="1" applyFont="1" applyFill="1" applyBorder="1" applyAlignment="1">
      <alignment horizontal="center" vertical="center"/>
    </xf>
    <xf numFmtId="167" fontId="13" fillId="0" borderId="30" xfId="4" applyNumberFormat="1" applyFont="1" applyFill="1" applyBorder="1" applyAlignment="1">
      <alignment horizontal="center" vertical="center"/>
    </xf>
    <xf numFmtId="41" fontId="11" fillId="0" borderId="17" xfId="0" applyNumberFormat="1" applyFont="1" applyBorder="1" applyAlignment="1">
      <alignment vertical="center"/>
    </xf>
    <xf numFmtId="41" fontId="11" fillId="0" borderId="30" xfId="0" applyNumberFormat="1" applyFont="1" applyBorder="1" applyAlignment="1">
      <alignment vertical="center"/>
    </xf>
    <xf numFmtId="0" fontId="15" fillId="2" borderId="29" xfId="0" applyFont="1" applyFill="1" applyBorder="1" applyAlignment="1">
      <alignment horizontal="center" vertical="center" wrapText="1"/>
    </xf>
    <xf numFmtId="168" fontId="6" fillId="0" borderId="30" xfId="0" applyNumberFormat="1" applyFont="1" applyFill="1" applyBorder="1" applyAlignment="1">
      <alignment horizontal="center" vertical="center"/>
    </xf>
    <xf numFmtId="167" fontId="1" fillId="0" borderId="8" xfId="4" applyNumberFormat="1" applyFont="1" applyBorder="1" applyAlignment="1">
      <alignment vertical="center"/>
    </xf>
    <xf numFmtId="167" fontId="1" fillId="3" borderId="8" xfId="0" applyNumberFormat="1" applyFont="1" applyFill="1" applyBorder="1" applyAlignment="1">
      <alignment vertical="center"/>
    </xf>
    <xf numFmtId="1" fontId="1" fillId="0" borderId="14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9" xfId="0" applyFont="1" applyBorder="1"/>
    <xf numFmtId="3" fontId="5" fillId="0" borderId="17" xfId="0" applyNumberFormat="1" applyFont="1" applyFill="1" applyBorder="1" applyAlignment="1">
      <alignment horizontal="center" vertical="center"/>
    </xf>
    <xf numFmtId="3" fontId="5" fillId="0" borderId="30" xfId="0" applyNumberFormat="1" applyFont="1" applyFill="1" applyBorder="1" applyAlignment="1">
      <alignment horizontal="center" vertical="center"/>
    </xf>
    <xf numFmtId="166" fontId="13" fillId="0" borderId="17" xfId="0" applyNumberFormat="1" applyFont="1" applyFill="1" applyBorder="1" applyAlignment="1">
      <alignment horizontal="center" vertical="center"/>
    </xf>
    <xf numFmtId="166" fontId="13" fillId="0" borderId="30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3" fontId="16" fillId="0" borderId="0" xfId="0" applyNumberFormat="1" applyFont="1" applyFill="1" applyBorder="1"/>
    <xf numFmtId="41" fontId="16" fillId="0" borderId="0" xfId="0" applyNumberFormat="1" applyFont="1" applyFill="1" applyBorder="1"/>
    <xf numFmtId="3" fontId="17" fillId="0" borderId="0" xfId="0" applyNumberFormat="1" applyFont="1" applyFill="1" applyBorder="1"/>
    <xf numFmtId="41" fontId="6" fillId="0" borderId="30" xfId="0" applyNumberFormat="1" applyFont="1" applyFill="1" applyBorder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3" fontId="0" fillId="0" borderId="0" xfId="0" applyNumberFormat="1"/>
    <xf numFmtId="3" fontId="1" fillId="11" borderId="1" xfId="0" applyNumberFormat="1" applyFont="1" applyFill="1" applyBorder="1" applyAlignment="1">
      <alignment horizontal="right" vertical="center" wrapText="1"/>
    </xf>
    <xf numFmtId="3" fontId="1" fillId="11" borderId="1" xfId="0" applyNumberFormat="1" applyFont="1" applyFill="1" applyBorder="1" applyAlignment="1">
      <alignment horizontal="center" vertical="center" wrapText="1"/>
    </xf>
    <xf numFmtId="41" fontId="7" fillId="3" borderId="1" xfId="0" applyNumberFormat="1" applyFont="1" applyFill="1" applyBorder="1" applyAlignment="1">
      <alignment horizontal="center" vertical="center"/>
    </xf>
    <xf numFmtId="3" fontId="1" fillId="11" borderId="1" xfId="0" applyNumberFormat="1" applyFont="1" applyFill="1" applyBorder="1" applyAlignment="1">
      <alignment vertical="center" wrapText="1"/>
    </xf>
    <xf numFmtId="41" fontId="11" fillId="0" borderId="17" xfId="0" applyNumberFormat="1" applyFont="1" applyFill="1" applyBorder="1" applyAlignment="1">
      <alignment vertical="center"/>
    </xf>
    <xf numFmtId="41" fontId="2" fillId="0" borderId="4" xfId="2" applyFont="1" applyFill="1" applyBorder="1" applyAlignment="1">
      <alignment vertical="center"/>
    </xf>
    <xf numFmtId="41" fontId="2" fillId="0" borderId="1" xfId="2" applyFont="1" applyFill="1" applyBorder="1" applyAlignment="1">
      <alignment vertical="center"/>
    </xf>
    <xf numFmtId="0" fontId="0" fillId="0" borderId="0" xfId="0" applyBorder="1"/>
    <xf numFmtId="0" fontId="6" fillId="6" borderId="25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41" fontId="6" fillId="0" borderId="20" xfId="2" applyFont="1" applyFill="1" applyBorder="1" applyAlignment="1">
      <alignment horizontal="center" vertical="center"/>
    </xf>
    <xf numFmtId="41" fontId="6" fillId="0" borderId="28" xfId="2" applyFont="1" applyFill="1" applyBorder="1" applyAlignment="1">
      <alignment horizontal="center" vertical="center"/>
    </xf>
    <xf numFmtId="41" fontId="6" fillId="0" borderId="16" xfId="2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</cellXfs>
  <cellStyles count="5">
    <cellStyle name="Millares" xfId="4" builtinId="3"/>
    <cellStyle name="Millares [0]" xfId="2" builtinId="6"/>
    <cellStyle name="Normal" xfId="0" builtinId="0"/>
    <cellStyle name="Normal 2 2" xfId="1"/>
    <cellStyle name="Porcentaje" xfId="3" builtinId="5"/>
  </cellStyles>
  <dxfs count="0"/>
  <tableStyles count="0" defaultTableStyle="TableStyleMedium2" defaultPivotStyle="PivotStyleLight16"/>
  <colors>
    <mruColors>
      <color rgb="FFCCFF33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RCA%20EDISNEY\T-CAM%20Y%20POAI\MAYO%202020\OK%20POAI%20CONSOLIDADO%202020%20AJUSTE%20PRESUPUESTO%20FORMATO%20FINAL%20SRCA-SGA-OPL%20dra%20Dey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 (11)"/>
      <sheetName val="PROYECTO 1.2 (5)"/>
      <sheetName val="PROYECTO 1.3 (2)"/>
      <sheetName val="PROYECTO 2.1"/>
      <sheetName val="PROYECTO 2.2"/>
      <sheetName val="PROYECTO 3-1 (2)"/>
      <sheetName val="con valor real"/>
      <sheetName val="PROYECTO 3.2"/>
      <sheetName val="PROYECTO 4.1 (8)"/>
      <sheetName val="PROYECTO 5.1 (2)"/>
      <sheetName val="PROYECTO 5.2 (8)"/>
      <sheetName val="PROYECTO 6.1 (3)"/>
      <sheetName val="PROYECTO 6-2 (2)"/>
      <sheetName val="EXCEDENTES"/>
      <sheetName val="FUENTES Y USOS "/>
      <sheetName val="por DE o LD"/>
      <sheetName val="Hoja3"/>
      <sheetName val="por fuentes"/>
      <sheetName val="Hoja4"/>
      <sheetName val="Hoja2"/>
      <sheetName val="Hoja1"/>
    </sheetNames>
    <sheetDataSet>
      <sheetData sheetId="0">
        <row r="10">
          <cell r="I10">
            <v>149283832.52268398</v>
          </cell>
          <cell r="L10">
            <v>50004800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36"/>
  <sheetViews>
    <sheetView topLeftCell="A25" zoomScale="85" zoomScaleNormal="85" workbookViewId="0">
      <selection activeCell="G42" sqref="G42"/>
    </sheetView>
  </sheetViews>
  <sheetFormatPr baseColWidth="10" defaultColWidth="11.42578125" defaultRowHeight="12.75" x14ac:dyDescent="0.2"/>
  <cols>
    <col min="1" max="1" width="36.5703125" style="8" customWidth="1"/>
    <col min="2" max="2" width="33.140625" style="28" customWidth="1"/>
    <col min="3" max="3" width="13.5703125" style="29" customWidth="1"/>
    <col min="4" max="4" width="11.42578125" style="29" customWidth="1"/>
    <col min="5" max="5" width="15" style="30" customWidth="1"/>
    <col min="6" max="6" width="19.28515625" style="30" customWidth="1"/>
    <col min="7" max="7" width="16" style="8" customWidth="1"/>
    <col min="8" max="8" width="14.7109375" style="8" customWidth="1"/>
    <col min="9" max="9" width="16.85546875" style="8" customWidth="1"/>
    <col min="10" max="11" width="11.42578125" style="8"/>
    <col min="12" max="12" width="20" style="8" customWidth="1"/>
    <col min="13" max="16384" width="11.42578125" style="8"/>
  </cols>
  <sheetData>
    <row r="1" spans="1:12" ht="23.25" customHeight="1" thickBot="1" x14ac:dyDescent="0.25">
      <c r="A1" s="407" t="s">
        <v>37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9"/>
    </row>
    <row r="2" spans="1:12" ht="24.75" customHeight="1" thickBot="1" x14ac:dyDescent="0.25">
      <c r="A2" s="407" t="s">
        <v>227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9"/>
    </row>
    <row r="3" spans="1:12" ht="24" customHeight="1" x14ac:dyDescent="0.2">
      <c r="A3" s="412" t="s">
        <v>9</v>
      </c>
      <c r="B3" s="171" t="s">
        <v>5</v>
      </c>
      <c r="C3" s="414">
        <v>2020</v>
      </c>
      <c r="D3" s="415"/>
      <c r="E3" s="415"/>
      <c r="F3" s="416"/>
      <c r="G3" s="404" t="s">
        <v>234</v>
      </c>
      <c r="H3" s="405"/>
      <c r="I3" s="405"/>
      <c r="J3" s="405"/>
      <c r="K3" s="405"/>
      <c r="L3" s="406"/>
    </row>
    <row r="4" spans="1:12" ht="31.5" customHeight="1" thickBot="1" x14ac:dyDescent="0.25">
      <c r="A4" s="413"/>
      <c r="B4" s="165" t="s">
        <v>4</v>
      </c>
      <c r="C4" s="165" t="s">
        <v>0</v>
      </c>
      <c r="D4" s="165" t="s">
        <v>1</v>
      </c>
      <c r="E4" s="166" t="s">
        <v>2</v>
      </c>
      <c r="F4" s="166" t="s">
        <v>3</v>
      </c>
      <c r="G4" s="214" t="s">
        <v>169</v>
      </c>
      <c r="H4" s="214" t="s">
        <v>199</v>
      </c>
      <c r="I4" s="214" t="s">
        <v>231</v>
      </c>
      <c r="J4" s="214" t="s">
        <v>170</v>
      </c>
      <c r="K4" s="214" t="s">
        <v>232</v>
      </c>
      <c r="L4" s="215" t="s">
        <v>233</v>
      </c>
    </row>
    <row r="5" spans="1:12" ht="42" customHeight="1" x14ac:dyDescent="0.2">
      <c r="A5" s="167" t="s">
        <v>10</v>
      </c>
      <c r="B5" s="168" t="s">
        <v>11</v>
      </c>
      <c r="C5" s="169" t="s">
        <v>12</v>
      </c>
      <c r="D5" s="169">
        <v>30</v>
      </c>
      <c r="E5" s="170"/>
      <c r="F5" s="170">
        <f>+F6+F7</f>
        <v>74790993.280000001</v>
      </c>
      <c r="G5" s="296">
        <f>+G6+G7</f>
        <v>74790993.280000001</v>
      </c>
      <c r="H5" s="297"/>
      <c r="I5" s="297"/>
      <c r="J5" s="297"/>
      <c r="K5" s="297"/>
      <c r="L5" s="298"/>
    </row>
    <row r="6" spans="1:12" s="17" customFormat="1" ht="23.25" customHeight="1" x14ac:dyDescent="0.2">
      <c r="A6" s="1" t="s">
        <v>45</v>
      </c>
      <c r="B6" s="6" t="s">
        <v>46</v>
      </c>
      <c r="C6" s="15" t="s">
        <v>13</v>
      </c>
      <c r="D6" s="15">
        <v>6</v>
      </c>
      <c r="E6" s="16">
        <v>4074470</v>
      </c>
      <c r="F6" s="16">
        <f>+(4074470*6)*1.004</f>
        <v>24544607.280000001</v>
      </c>
      <c r="G6" s="294">
        <f>+F6</f>
        <v>24544607.280000001</v>
      </c>
      <c r="H6" s="217"/>
      <c r="I6" s="217"/>
      <c r="J6" s="217"/>
      <c r="K6" s="217"/>
      <c r="L6" s="218"/>
    </row>
    <row r="7" spans="1:12" s="17" customFormat="1" ht="19.5" customHeight="1" x14ac:dyDescent="0.2">
      <c r="A7" s="1" t="s">
        <v>14</v>
      </c>
      <c r="B7" s="6" t="s">
        <v>47</v>
      </c>
      <c r="C7" s="15" t="s">
        <v>6</v>
      </c>
      <c r="D7" s="15">
        <v>1</v>
      </c>
      <c r="E7" s="16">
        <v>50246386</v>
      </c>
      <c r="F7" s="16">
        <f>E7*D7</f>
        <v>50246386</v>
      </c>
      <c r="G7" s="294">
        <f>+F7</f>
        <v>50246386</v>
      </c>
      <c r="H7" s="217"/>
      <c r="I7" s="217"/>
      <c r="J7" s="217"/>
      <c r="K7" s="217"/>
      <c r="L7" s="218"/>
    </row>
    <row r="8" spans="1:12" ht="61.5" customHeight="1" x14ac:dyDescent="0.2">
      <c r="A8" s="2" t="s">
        <v>15</v>
      </c>
      <c r="B8" s="12" t="s">
        <v>16</v>
      </c>
      <c r="C8" s="13" t="s">
        <v>8</v>
      </c>
      <c r="D8" s="13">
        <v>3</v>
      </c>
      <c r="E8" s="14"/>
      <c r="F8" s="14">
        <f>+F9+F10</f>
        <v>90040000</v>
      </c>
      <c r="G8" s="299">
        <f>+G9+G10</f>
        <v>90040000</v>
      </c>
      <c r="H8" s="300"/>
      <c r="I8" s="300"/>
      <c r="J8" s="300"/>
      <c r="K8" s="300"/>
      <c r="L8" s="301"/>
    </row>
    <row r="9" spans="1:12" s="17" customFormat="1" ht="41.25" customHeight="1" x14ac:dyDescent="0.2">
      <c r="A9" s="1" t="s">
        <v>17</v>
      </c>
      <c r="B9" s="6" t="s">
        <v>48</v>
      </c>
      <c r="C9" s="15" t="s">
        <v>6</v>
      </c>
      <c r="D9" s="15">
        <v>1</v>
      </c>
      <c r="E9" s="16">
        <v>80000000</v>
      </c>
      <c r="F9" s="16">
        <f t="shared" ref="F9:F10" si="0">E9*D9</f>
        <v>80000000</v>
      </c>
      <c r="G9" s="294">
        <f>+F9</f>
        <v>80000000</v>
      </c>
      <c r="H9" s="217"/>
      <c r="I9" s="217"/>
      <c r="J9" s="217"/>
      <c r="K9" s="217"/>
      <c r="L9" s="218"/>
    </row>
    <row r="10" spans="1:12" s="17" customFormat="1" ht="30" customHeight="1" x14ac:dyDescent="0.2">
      <c r="A10" s="1" t="s">
        <v>38</v>
      </c>
      <c r="B10" s="6" t="s">
        <v>49</v>
      </c>
      <c r="C10" s="15" t="s">
        <v>6</v>
      </c>
      <c r="D10" s="15">
        <v>1</v>
      </c>
      <c r="E10" s="16">
        <v>10040000</v>
      </c>
      <c r="F10" s="16">
        <f t="shared" si="0"/>
        <v>10040000</v>
      </c>
      <c r="G10" s="294">
        <f>+F10</f>
        <v>10040000</v>
      </c>
      <c r="H10" s="217"/>
      <c r="I10" s="217"/>
      <c r="J10" s="217"/>
      <c r="K10" s="217"/>
      <c r="L10" s="218"/>
    </row>
    <row r="11" spans="1:12" s="17" customFormat="1" ht="63.75" x14ac:dyDescent="0.2">
      <c r="A11" s="2" t="s">
        <v>18</v>
      </c>
      <c r="B11" s="12" t="s">
        <v>50</v>
      </c>
      <c r="C11" s="18" t="s">
        <v>8</v>
      </c>
      <c r="D11" s="13">
        <v>2</v>
      </c>
      <c r="E11" s="14"/>
      <c r="F11" s="14">
        <f>+F12</f>
        <v>183153053.44</v>
      </c>
      <c r="G11" s="299">
        <f>+G12</f>
        <v>183153053.44</v>
      </c>
      <c r="H11" s="300"/>
      <c r="I11" s="300"/>
      <c r="J11" s="300"/>
      <c r="K11" s="300"/>
      <c r="L11" s="301"/>
    </row>
    <row r="12" spans="1:12" s="17" customFormat="1" ht="38.25" x14ac:dyDescent="0.2">
      <c r="A12" s="1" t="s">
        <v>39</v>
      </c>
      <c r="B12" s="6" t="s">
        <v>51</v>
      </c>
      <c r="C12" s="15" t="s">
        <v>6</v>
      </c>
      <c r="D12" s="15">
        <v>2</v>
      </c>
      <c r="E12" s="16">
        <v>183153053.44</v>
      </c>
      <c r="F12" s="16">
        <f>E12*1</f>
        <v>183153053.44</v>
      </c>
      <c r="G12" s="294">
        <f>+F12</f>
        <v>183153053.44</v>
      </c>
      <c r="H12" s="217"/>
      <c r="I12" s="217"/>
      <c r="J12" s="217"/>
      <c r="K12" s="217"/>
      <c r="L12" s="218"/>
    </row>
    <row r="13" spans="1:12" s="17" customFormat="1" ht="63.75" x14ac:dyDescent="0.2">
      <c r="A13" s="2" t="s">
        <v>19</v>
      </c>
      <c r="B13" s="12" t="s">
        <v>20</v>
      </c>
      <c r="C13" s="13" t="s">
        <v>8</v>
      </c>
      <c r="D13" s="13">
        <v>3</v>
      </c>
      <c r="E13" s="14"/>
      <c r="F13" s="14">
        <f>+F14</f>
        <v>558167976.79999995</v>
      </c>
      <c r="G13" s="299">
        <f>+G14</f>
        <v>558167976.79999995</v>
      </c>
      <c r="H13" s="300"/>
      <c r="I13" s="300"/>
      <c r="J13" s="300"/>
      <c r="K13" s="300"/>
      <c r="L13" s="301"/>
    </row>
    <row r="14" spans="1:12" s="17" customFormat="1" ht="38.25" x14ac:dyDescent="0.2">
      <c r="A14" s="3" t="s">
        <v>21</v>
      </c>
      <c r="B14" s="6" t="s">
        <v>43</v>
      </c>
      <c r="C14" s="15" t="s">
        <v>6</v>
      </c>
      <c r="D14" s="15">
        <v>1</v>
      </c>
      <c r="E14" s="16">
        <v>558167976.79999995</v>
      </c>
      <c r="F14" s="16">
        <f>+E14</f>
        <v>558167976.79999995</v>
      </c>
      <c r="G14" s="294">
        <f>+F14</f>
        <v>558167976.79999995</v>
      </c>
      <c r="H14" s="217"/>
      <c r="I14" s="217"/>
      <c r="J14" s="217"/>
      <c r="K14" s="217"/>
      <c r="L14" s="218"/>
    </row>
    <row r="15" spans="1:12" s="17" customFormat="1" ht="25.5" x14ac:dyDescent="0.2">
      <c r="A15" s="2" t="s">
        <v>44</v>
      </c>
      <c r="B15" s="12" t="s">
        <v>52</v>
      </c>
      <c r="C15" s="13" t="s">
        <v>7</v>
      </c>
      <c r="D15" s="19">
        <f>4/7</f>
        <v>0.5714285714285714</v>
      </c>
      <c r="E15" s="14"/>
      <c r="F15" s="14">
        <f>+F16</f>
        <v>280708222.84000003</v>
      </c>
      <c r="G15" s="299">
        <f>+G16</f>
        <v>280708222.84000003</v>
      </c>
      <c r="H15" s="300"/>
      <c r="I15" s="300"/>
      <c r="J15" s="300"/>
      <c r="K15" s="300"/>
      <c r="L15" s="301"/>
    </row>
    <row r="16" spans="1:12" s="17" customFormat="1" ht="25.5" x14ac:dyDescent="0.2">
      <c r="A16" s="3" t="s">
        <v>40</v>
      </c>
      <c r="B16" s="6" t="s">
        <v>53</v>
      </c>
      <c r="C16" s="15" t="s">
        <v>6</v>
      </c>
      <c r="D16" s="15">
        <v>1</v>
      </c>
      <c r="E16" s="16">
        <v>280708222.84000003</v>
      </c>
      <c r="F16" s="16">
        <f>+E16</f>
        <v>280708222.84000003</v>
      </c>
      <c r="G16" s="294">
        <f>+F16</f>
        <v>280708222.84000003</v>
      </c>
      <c r="H16" s="217"/>
      <c r="I16" s="217"/>
      <c r="J16" s="217"/>
      <c r="K16" s="217"/>
      <c r="L16" s="218"/>
    </row>
    <row r="17" spans="1:12" ht="38.25" x14ac:dyDescent="0.2">
      <c r="A17" s="4" t="s">
        <v>22</v>
      </c>
      <c r="B17" s="20" t="s">
        <v>54</v>
      </c>
      <c r="C17" s="9" t="s">
        <v>7</v>
      </c>
      <c r="D17" s="10">
        <v>100</v>
      </c>
      <c r="E17" s="21"/>
      <c r="F17" s="11">
        <f>+F18</f>
        <v>5000000</v>
      </c>
      <c r="G17" s="303">
        <f>+G18</f>
        <v>5000000</v>
      </c>
      <c r="H17" s="101"/>
      <c r="I17" s="101"/>
      <c r="J17" s="101"/>
      <c r="K17" s="101"/>
      <c r="L17" s="302"/>
    </row>
    <row r="18" spans="1:12" s="17" customFormat="1" ht="38.25" x14ac:dyDescent="0.2">
      <c r="A18" s="1" t="s">
        <v>23</v>
      </c>
      <c r="B18" s="6" t="s">
        <v>55</v>
      </c>
      <c r="C18" s="15" t="s">
        <v>6</v>
      </c>
      <c r="D18" s="15">
        <v>1</v>
      </c>
      <c r="E18" s="16">
        <v>5000000</v>
      </c>
      <c r="F18" s="16">
        <f>+E18*D18</f>
        <v>5000000</v>
      </c>
      <c r="G18" s="294">
        <f>+F18</f>
        <v>5000000</v>
      </c>
      <c r="H18" s="217"/>
      <c r="I18" s="217"/>
      <c r="J18" s="217"/>
      <c r="K18" s="217"/>
      <c r="L18" s="369"/>
    </row>
    <row r="19" spans="1:12" ht="63.75" x14ac:dyDescent="0.2">
      <c r="A19" s="4" t="s">
        <v>24</v>
      </c>
      <c r="B19" s="20" t="s">
        <v>25</v>
      </c>
      <c r="C19" s="10" t="s">
        <v>7</v>
      </c>
      <c r="D19" s="22">
        <v>100</v>
      </c>
      <c r="E19" s="11"/>
      <c r="F19" s="11">
        <f>+F20+F21+F22</f>
        <v>1902862692.1143999</v>
      </c>
      <c r="G19" s="303">
        <f>+G20+G21+G22</f>
        <v>1199686312.796</v>
      </c>
      <c r="H19" s="101"/>
      <c r="I19" s="101"/>
      <c r="J19" s="303">
        <f>+J22</f>
        <v>703176379</v>
      </c>
      <c r="K19" s="101"/>
      <c r="L19" s="302"/>
    </row>
    <row r="20" spans="1:12" ht="54.75" customHeight="1" x14ac:dyDescent="0.2">
      <c r="A20" s="1" t="s">
        <v>107</v>
      </c>
      <c r="B20" s="6" t="s">
        <v>56</v>
      </c>
      <c r="C20" s="15" t="s">
        <v>6</v>
      </c>
      <c r="D20" s="23">
        <v>1</v>
      </c>
      <c r="E20" s="16">
        <v>230019271.43999994</v>
      </c>
      <c r="F20" s="16">
        <f>+D20*E20</f>
        <v>230019271.43999994</v>
      </c>
      <c r="G20" s="295">
        <f>+F20</f>
        <v>230019271.43999994</v>
      </c>
      <c r="H20" s="216"/>
      <c r="I20" s="216"/>
      <c r="J20" s="216"/>
      <c r="K20" s="216"/>
      <c r="L20" s="219"/>
    </row>
    <row r="21" spans="1:12" ht="67.5" customHeight="1" x14ac:dyDescent="0.2">
      <c r="A21" s="1" t="s">
        <v>26</v>
      </c>
      <c r="B21" s="6" t="s">
        <v>57</v>
      </c>
      <c r="C21" s="15" t="s">
        <v>6</v>
      </c>
      <c r="D21" s="23">
        <v>1</v>
      </c>
      <c r="E21" s="16">
        <v>566266129.35599995</v>
      </c>
      <c r="F21" s="16">
        <f t="shared" ref="F21:F22" si="1">+D21*E21</f>
        <v>566266129.35599995</v>
      </c>
      <c r="G21" s="295">
        <f>+F21</f>
        <v>566266129.35599995</v>
      </c>
      <c r="H21" s="216"/>
      <c r="I21" s="216"/>
      <c r="J21" s="216"/>
      <c r="K21" s="216"/>
      <c r="L21" s="219"/>
    </row>
    <row r="22" spans="1:12" ht="45" customHeight="1" x14ac:dyDescent="0.2">
      <c r="A22" s="1" t="s">
        <v>27</v>
      </c>
      <c r="B22" s="6" t="s">
        <v>58</v>
      </c>
      <c r="C22" s="15" t="s">
        <v>6</v>
      </c>
      <c r="D22" s="23">
        <v>1</v>
      </c>
      <c r="E22" s="16">
        <v>1106577291.3183999</v>
      </c>
      <c r="F22" s="16">
        <f t="shared" si="1"/>
        <v>1106577291.3183999</v>
      </c>
      <c r="G22" s="295">
        <v>403400912</v>
      </c>
      <c r="H22" s="216"/>
      <c r="I22" s="216"/>
      <c r="J22" s="295">
        <v>703176379</v>
      </c>
      <c r="K22" s="216"/>
      <c r="L22" s="219"/>
    </row>
    <row r="23" spans="1:12" ht="60" customHeight="1" x14ac:dyDescent="0.2">
      <c r="A23" s="4" t="s">
        <v>28</v>
      </c>
      <c r="B23" s="20" t="s">
        <v>212</v>
      </c>
      <c r="C23" s="10" t="s">
        <v>7</v>
      </c>
      <c r="D23" s="22">
        <v>25</v>
      </c>
      <c r="E23" s="11"/>
      <c r="F23" s="11">
        <f>+F24+F25-1</f>
        <v>652210000.04400015</v>
      </c>
      <c r="G23" s="303">
        <f>+G24+G25</f>
        <v>631966999.55999994</v>
      </c>
      <c r="H23" s="101"/>
      <c r="I23" s="101"/>
      <c r="J23" s="101"/>
      <c r="K23" s="303"/>
      <c r="L23" s="377">
        <f>+L24+L25</f>
        <v>20243001</v>
      </c>
    </row>
    <row r="24" spans="1:12" ht="66" customHeight="1" x14ac:dyDescent="0.2">
      <c r="A24" s="1" t="s">
        <v>29</v>
      </c>
      <c r="B24" s="6" t="s">
        <v>102</v>
      </c>
      <c r="C24" s="15" t="s">
        <v>6</v>
      </c>
      <c r="D24" s="23">
        <v>1</v>
      </c>
      <c r="E24" s="16">
        <v>49089214.560000002</v>
      </c>
      <c r="F24" s="16">
        <f t="shared" ref="F24:F25" si="2">+D24*E24</f>
        <v>49089214.560000002</v>
      </c>
      <c r="G24" s="295">
        <f>+F24</f>
        <v>49089214.560000002</v>
      </c>
      <c r="H24" s="216"/>
      <c r="I24" s="216"/>
      <c r="J24" s="216"/>
      <c r="K24" s="216"/>
      <c r="L24" s="219"/>
    </row>
    <row r="25" spans="1:12" ht="70.5" customHeight="1" x14ac:dyDescent="0.2">
      <c r="A25" s="1" t="s">
        <v>30</v>
      </c>
      <c r="B25" s="6" t="s">
        <v>102</v>
      </c>
      <c r="C25" s="15" t="s">
        <v>6</v>
      </c>
      <c r="D25" s="23">
        <v>1</v>
      </c>
      <c r="E25" s="16">
        <v>603120786.48400009</v>
      </c>
      <c r="F25" s="16">
        <f t="shared" si="2"/>
        <v>603120786.48400009</v>
      </c>
      <c r="G25" s="295">
        <v>582877785</v>
      </c>
      <c r="H25" s="216"/>
      <c r="I25" s="216"/>
      <c r="J25" s="216"/>
      <c r="K25" s="295"/>
      <c r="L25" s="376">
        <f>20162351+80650</f>
        <v>20243001</v>
      </c>
    </row>
    <row r="26" spans="1:12" ht="51" customHeight="1" x14ac:dyDescent="0.2">
      <c r="A26" s="4" t="s">
        <v>31</v>
      </c>
      <c r="B26" s="20" t="s">
        <v>59</v>
      </c>
      <c r="C26" s="10" t="s">
        <v>7</v>
      </c>
      <c r="D26" s="22">
        <v>100</v>
      </c>
      <c r="E26" s="11"/>
      <c r="F26" s="11">
        <f>+F27+F28</f>
        <v>191824064.16</v>
      </c>
      <c r="G26" s="303">
        <f>+G27+G28</f>
        <v>183351367</v>
      </c>
      <c r="H26" s="303">
        <f>+H27</f>
        <v>8472697.1599999964</v>
      </c>
      <c r="I26" s="101"/>
      <c r="J26" s="101"/>
      <c r="K26" s="101"/>
      <c r="L26" s="302"/>
    </row>
    <row r="27" spans="1:12" ht="69" customHeight="1" x14ac:dyDescent="0.2">
      <c r="A27" s="1" t="s">
        <v>32</v>
      </c>
      <c r="B27" s="6" t="s">
        <v>61</v>
      </c>
      <c r="C27" s="15" t="s">
        <v>6</v>
      </c>
      <c r="D27" s="23">
        <v>1</v>
      </c>
      <c r="E27" s="16">
        <v>91824064.159999996</v>
      </c>
      <c r="F27" s="16">
        <f t="shared" ref="F27:F32" si="3">+D27*E27</f>
        <v>91824064.159999996</v>
      </c>
      <c r="G27" s="16">
        <v>83351367</v>
      </c>
      <c r="H27" s="295">
        <f>+F27-G27</f>
        <v>8472697.1599999964</v>
      </c>
      <c r="I27" s="216"/>
      <c r="J27" s="216"/>
      <c r="K27" s="216"/>
      <c r="L27" s="219"/>
    </row>
    <row r="28" spans="1:12" ht="45" customHeight="1" x14ac:dyDescent="0.2">
      <c r="A28" s="1" t="s">
        <v>34</v>
      </c>
      <c r="B28" s="6" t="s">
        <v>33</v>
      </c>
      <c r="C28" s="15" t="s">
        <v>6</v>
      </c>
      <c r="D28" s="23">
        <v>1</v>
      </c>
      <c r="E28" s="16">
        <v>100000000</v>
      </c>
      <c r="F28" s="16">
        <f t="shared" si="3"/>
        <v>100000000</v>
      </c>
      <c r="G28" s="16">
        <v>100000000</v>
      </c>
      <c r="H28" s="216"/>
      <c r="I28" s="216"/>
      <c r="J28" s="216"/>
      <c r="K28" s="216"/>
      <c r="L28" s="219"/>
    </row>
    <row r="29" spans="1:12" ht="32.25" customHeight="1" x14ac:dyDescent="0.2">
      <c r="A29" s="5" t="s">
        <v>42</v>
      </c>
      <c r="B29" s="24" t="s">
        <v>60</v>
      </c>
      <c r="C29" s="25"/>
      <c r="D29" s="26"/>
      <c r="E29" s="27"/>
      <c r="F29" s="27">
        <f>+F30+F31+F32</f>
        <v>51527303</v>
      </c>
      <c r="G29" s="304">
        <f>+G30</f>
        <v>4000000</v>
      </c>
      <c r="H29" s="299">
        <f>+H32</f>
        <v>47527303</v>
      </c>
      <c r="I29" s="300"/>
      <c r="J29" s="300"/>
      <c r="K29" s="300"/>
      <c r="L29" s="301"/>
    </row>
    <row r="30" spans="1:12" ht="33.75" customHeight="1" x14ac:dyDescent="0.2">
      <c r="A30" s="1" t="s">
        <v>41</v>
      </c>
      <c r="B30" s="6" t="s">
        <v>62</v>
      </c>
      <c r="C30" s="15" t="s">
        <v>6</v>
      </c>
      <c r="D30" s="23">
        <v>1</v>
      </c>
      <c r="E30" s="16">
        <v>4000000</v>
      </c>
      <c r="F30" s="16">
        <f t="shared" si="3"/>
        <v>4000000</v>
      </c>
      <c r="G30" s="16">
        <v>4000000</v>
      </c>
      <c r="H30" s="216"/>
      <c r="I30" s="216"/>
      <c r="J30" s="216"/>
      <c r="K30" s="216"/>
      <c r="L30" s="219"/>
    </row>
    <row r="31" spans="1:12" ht="63.75" x14ac:dyDescent="0.2">
      <c r="A31" s="1" t="s">
        <v>35</v>
      </c>
      <c r="B31" s="6" t="s">
        <v>62</v>
      </c>
      <c r="C31" s="15" t="s">
        <v>6</v>
      </c>
      <c r="D31" s="23">
        <v>1</v>
      </c>
      <c r="E31" s="16"/>
      <c r="F31" s="16">
        <f t="shared" si="3"/>
        <v>0</v>
      </c>
      <c r="G31" s="216"/>
      <c r="H31" s="216"/>
      <c r="I31" s="216"/>
      <c r="J31" s="216"/>
      <c r="K31" s="216"/>
      <c r="L31" s="219"/>
    </row>
    <row r="32" spans="1:12" ht="64.5" thickBot="1" x14ac:dyDescent="0.25">
      <c r="A32" s="134" t="s">
        <v>36</v>
      </c>
      <c r="B32" s="164" t="s">
        <v>62</v>
      </c>
      <c r="C32" s="125" t="s">
        <v>6</v>
      </c>
      <c r="D32" s="378">
        <v>1</v>
      </c>
      <c r="E32" s="379">
        <v>47527303</v>
      </c>
      <c r="F32" s="379">
        <f t="shared" si="3"/>
        <v>47527303</v>
      </c>
      <c r="G32" s="380"/>
      <c r="H32" s="379">
        <v>47527303</v>
      </c>
      <c r="I32" s="380"/>
      <c r="J32" s="380"/>
      <c r="K32" s="380"/>
      <c r="L32" s="381"/>
    </row>
    <row r="33" spans="1:12" ht="26.25" customHeight="1" thickBot="1" x14ac:dyDescent="0.25">
      <c r="A33" s="410" t="s">
        <v>230</v>
      </c>
      <c r="B33" s="411"/>
      <c r="C33" s="411"/>
      <c r="D33" s="411"/>
      <c r="E33" s="411"/>
      <c r="F33" s="382">
        <f t="shared" ref="F33:L33" si="4">+F5+F8+F11+F13+F15+F17+F19+F23+F26+F29</f>
        <v>3990284305.6784</v>
      </c>
      <c r="G33" s="382">
        <f>+G5+G8+G11+G13+G15+G17+G19+G23+G26+G29</f>
        <v>3210864925.7160001</v>
      </c>
      <c r="H33" s="382">
        <f t="shared" si="4"/>
        <v>56000000.159999996</v>
      </c>
      <c r="I33" s="382">
        <f t="shared" si="4"/>
        <v>0</v>
      </c>
      <c r="J33" s="382">
        <f t="shared" si="4"/>
        <v>703176379</v>
      </c>
      <c r="K33" s="382">
        <f t="shared" si="4"/>
        <v>0</v>
      </c>
      <c r="L33" s="383">
        <f t="shared" si="4"/>
        <v>20243001</v>
      </c>
    </row>
    <row r="36" spans="1:12" x14ac:dyDescent="0.2">
      <c r="G36" s="361"/>
    </row>
  </sheetData>
  <mergeCells count="6">
    <mergeCell ref="G3:L3"/>
    <mergeCell ref="A1:L1"/>
    <mergeCell ref="A2:L2"/>
    <mergeCell ref="A33:E33"/>
    <mergeCell ref="A3:A4"/>
    <mergeCell ref="C3:F3"/>
  </mergeCells>
  <pageMargins left="0.19685039370078741" right="0.23622047244094491" top="0.74803149606299213" bottom="0.74803149606299213" header="0.31496062992125984" footer="0.31496062992125984"/>
  <pageSetup scale="45" orientation="landscape" verticalDpi="597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19"/>
  <sheetViews>
    <sheetView workbookViewId="0">
      <pane xSplit="1" ySplit="2" topLeftCell="C3" activePane="bottomRight" state="frozen"/>
      <selection pane="topRight" activeCell="B1" sqref="B1"/>
      <selection pane="bottomLeft" activeCell="A3" sqref="A3"/>
      <selection pane="bottomRight" sqref="A1:L1"/>
    </sheetView>
  </sheetViews>
  <sheetFormatPr baseColWidth="10" defaultColWidth="10.85546875" defaultRowHeight="12.75" x14ac:dyDescent="0.2"/>
  <cols>
    <col min="1" max="1" width="44.42578125" style="52" customWidth="1"/>
    <col min="2" max="2" width="16.42578125" style="52" customWidth="1"/>
    <col min="3" max="3" width="10.85546875" style="52"/>
    <col min="4" max="4" width="11.140625" style="52" bestFit="1" customWidth="1"/>
    <col min="5" max="5" width="13.85546875" style="52" customWidth="1"/>
    <col min="6" max="6" width="13.85546875" style="52" bestFit="1" customWidth="1"/>
    <col min="7" max="7" width="10.85546875" style="52"/>
    <col min="8" max="9" width="15.140625" style="52" customWidth="1"/>
    <col min="10" max="10" width="10.85546875" style="52"/>
    <col min="11" max="11" width="14.85546875" style="52" bestFit="1" customWidth="1"/>
    <col min="12" max="12" width="20.140625" style="52" customWidth="1"/>
    <col min="13" max="16384" width="10.85546875" style="52"/>
  </cols>
  <sheetData>
    <row r="1" spans="1:12" ht="22.5" customHeight="1" thickBot="1" x14ac:dyDescent="0.25">
      <c r="A1" s="444" t="s">
        <v>229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6"/>
    </row>
    <row r="2" spans="1:12" ht="22.5" customHeight="1" thickBot="1" x14ac:dyDescent="0.25">
      <c r="A2" s="444" t="s">
        <v>159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6"/>
    </row>
    <row r="3" spans="1:12" ht="22.5" customHeight="1" x14ac:dyDescent="0.2">
      <c r="A3" s="442" t="s">
        <v>63</v>
      </c>
      <c r="B3" s="202" t="s">
        <v>5</v>
      </c>
      <c r="C3" s="417">
        <v>2020</v>
      </c>
      <c r="D3" s="417"/>
      <c r="E3" s="417"/>
      <c r="F3" s="417"/>
      <c r="G3" s="417" t="s">
        <v>234</v>
      </c>
      <c r="H3" s="417"/>
      <c r="I3" s="417"/>
      <c r="J3" s="417"/>
      <c r="K3" s="417"/>
      <c r="L3" s="418"/>
    </row>
    <row r="4" spans="1:12" ht="33.75" customHeight="1" thickBot="1" x14ac:dyDescent="0.25">
      <c r="A4" s="443"/>
      <c r="B4" s="229" t="s">
        <v>4</v>
      </c>
      <c r="C4" s="214" t="s">
        <v>0</v>
      </c>
      <c r="D4" s="214" t="s">
        <v>1</v>
      </c>
      <c r="E4" s="214" t="s">
        <v>2</v>
      </c>
      <c r="F4" s="214" t="s">
        <v>3</v>
      </c>
      <c r="G4" s="214" t="s">
        <v>169</v>
      </c>
      <c r="H4" s="214" t="s">
        <v>199</v>
      </c>
      <c r="I4" s="214" t="s">
        <v>231</v>
      </c>
      <c r="J4" s="214" t="s">
        <v>170</v>
      </c>
      <c r="K4" s="214" t="s">
        <v>232</v>
      </c>
      <c r="L4" s="215" t="s">
        <v>233</v>
      </c>
    </row>
    <row r="5" spans="1:12" ht="37.5" customHeight="1" x14ac:dyDescent="0.2">
      <c r="A5" s="199" t="s">
        <v>160</v>
      </c>
      <c r="B5" s="200" t="s">
        <v>89</v>
      </c>
      <c r="C5" s="183" t="s">
        <v>7</v>
      </c>
      <c r="D5" s="183">
        <v>100</v>
      </c>
      <c r="E5" s="201"/>
      <c r="F5" s="201">
        <f>SUM(F6:F9)</f>
        <v>688091492</v>
      </c>
      <c r="G5" s="263"/>
      <c r="H5" s="270">
        <f>+H6+H7+H8+H9</f>
        <v>512123232</v>
      </c>
      <c r="I5" s="263"/>
      <c r="J5" s="263"/>
      <c r="K5" s="270">
        <f>+K6+K7+K8+K9</f>
        <v>175968260</v>
      </c>
      <c r="L5" s="264"/>
    </row>
    <row r="6" spans="1:12" ht="28.5" customHeight="1" x14ac:dyDescent="0.2">
      <c r="A6" s="133" t="s">
        <v>161</v>
      </c>
      <c r="B6" s="38" t="s">
        <v>89</v>
      </c>
      <c r="C6" s="39" t="s">
        <v>6</v>
      </c>
      <c r="D6" s="39">
        <v>1</v>
      </c>
      <c r="E6" s="53">
        <f>182125600+27108000</f>
        <v>209233600</v>
      </c>
      <c r="F6" s="87">
        <f>+D6*E6</f>
        <v>209233600</v>
      </c>
      <c r="G6" s="221"/>
      <c r="H6" s="262">
        <f>+F6</f>
        <v>209233600</v>
      </c>
      <c r="I6" s="292"/>
      <c r="J6" s="221"/>
      <c r="K6" s="221"/>
      <c r="L6" s="224"/>
    </row>
    <row r="7" spans="1:12" ht="25.5" customHeight="1" x14ac:dyDescent="0.2">
      <c r="A7" s="133" t="s">
        <v>162</v>
      </c>
      <c r="B7" s="38" t="s">
        <v>89</v>
      </c>
      <c r="C7" s="39" t="s">
        <v>6</v>
      </c>
      <c r="D7" s="39">
        <v>1</v>
      </c>
      <c r="E7" s="53">
        <v>355716492</v>
      </c>
      <c r="F7" s="87">
        <f t="shared" ref="F7:F9" si="0">+D7*E7</f>
        <v>355716492</v>
      </c>
      <c r="G7" s="221"/>
      <c r="H7" s="269">
        <v>255270532</v>
      </c>
      <c r="I7" s="269"/>
      <c r="J7" s="269"/>
      <c r="K7" s="269">
        <v>100445960</v>
      </c>
      <c r="L7" s="224"/>
    </row>
    <row r="8" spans="1:12" s="57" customFormat="1" ht="42.75" customHeight="1" x14ac:dyDescent="0.2">
      <c r="A8" s="1" t="s">
        <v>163</v>
      </c>
      <c r="B8" s="38" t="s">
        <v>164</v>
      </c>
      <c r="C8" s="39" t="s">
        <v>6</v>
      </c>
      <c r="D8" s="39">
        <v>1</v>
      </c>
      <c r="E8" s="53">
        <v>39156000</v>
      </c>
      <c r="F8" s="87">
        <f t="shared" si="0"/>
        <v>39156000</v>
      </c>
      <c r="G8" s="246"/>
      <c r="H8" s="55">
        <f>+F8</f>
        <v>39156000</v>
      </c>
      <c r="I8" s="246"/>
      <c r="J8" s="246"/>
      <c r="K8" s="246"/>
      <c r="L8" s="247"/>
    </row>
    <row r="9" spans="1:12" s="57" customFormat="1" ht="24" customHeight="1" x14ac:dyDescent="0.2">
      <c r="A9" s="1" t="s">
        <v>165</v>
      </c>
      <c r="B9" s="38" t="s">
        <v>89</v>
      </c>
      <c r="C9" s="39" t="s">
        <v>6</v>
      </c>
      <c r="D9" s="39">
        <v>1</v>
      </c>
      <c r="E9" s="54">
        <f>21686400+12299000+50000000</f>
        <v>83985400</v>
      </c>
      <c r="F9" s="87">
        <f t="shared" si="0"/>
        <v>83985400</v>
      </c>
      <c r="G9" s="246"/>
      <c r="H9" s="55">
        <v>8463100</v>
      </c>
      <c r="I9" s="246"/>
      <c r="J9" s="246"/>
      <c r="K9" s="269">
        <v>75522300</v>
      </c>
      <c r="L9" s="247"/>
    </row>
    <row r="10" spans="1:12" s="57" customFormat="1" ht="36" customHeight="1" x14ac:dyDescent="0.2">
      <c r="A10" s="5" t="s">
        <v>135</v>
      </c>
      <c r="B10" s="86" t="s">
        <v>89</v>
      </c>
      <c r="C10" s="60" t="s">
        <v>6</v>
      </c>
      <c r="D10" s="60">
        <v>1</v>
      </c>
      <c r="E10" s="62"/>
      <c r="F10" s="62">
        <f>+F11</f>
        <v>25562900</v>
      </c>
      <c r="G10" s="267"/>
      <c r="H10" s="89">
        <f>+F10</f>
        <v>25562900</v>
      </c>
      <c r="I10" s="267"/>
      <c r="J10" s="267"/>
      <c r="K10" s="267"/>
      <c r="L10" s="268"/>
    </row>
    <row r="11" spans="1:12" s="57" customFormat="1" ht="33" customHeight="1" thickBot="1" x14ac:dyDescent="0.25">
      <c r="A11" s="134" t="s">
        <v>166</v>
      </c>
      <c r="B11" s="172" t="s">
        <v>89</v>
      </c>
      <c r="C11" s="173" t="s">
        <v>6</v>
      </c>
      <c r="D11" s="173">
        <v>1</v>
      </c>
      <c r="E11" s="174"/>
      <c r="F11" s="174">
        <v>25562900</v>
      </c>
      <c r="G11" s="248"/>
      <c r="H11" s="179">
        <f>+F11</f>
        <v>25562900</v>
      </c>
      <c r="I11" s="248"/>
      <c r="J11" s="248"/>
      <c r="K11" s="248"/>
      <c r="L11" s="249"/>
    </row>
    <row r="12" spans="1:12" s="136" customFormat="1" ht="23.25" customHeight="1" thickBot="1" x14ac:dyDescent="0.3">
      <c r="A12" s="430" t="s">
        <v>230</v>
      </c>
      <c r="B12" s="431"/>
      <c r="C12" s="431"/>
      <c r="D12" s="431"/>
      <c r="E12" s="432"/>
      <c r="F12" s="175">
        <f>+F5+F11</f>
        <v>713654392</v>
      </c>
      <c r="G12" s="175">
        <f t="shared" ref="G12:L12" si="1">+G5+G11</f>
        <v>0</v>
      </c>
      <c r="H12" s="175">
        <f t="shared" si="1"/>
        <v>537686132</v>
      </c>
      <c r="I12" s="175">
        <f t="shared" si="1"/>
        <v>0</v>
      </c>
      <c r="J12" s="175">
        <f t="shared" si="1"/>
        <v>0</v>
      </c>
      <c r="K12" s="175">
        <f t="shared" si="1"/>
        <v>175968260</v>
      </c>
      <c r="L12" s="391">
        <f t="shared" si="1"/>
        <v>0</v>
      </c>
    </row>
    <row r="13" spans="1:12" x14ac:dyDescent="0.2">
      <c r="F13" s="137"/>
    </row>
    <row r="14" spans="1:12" x14ac:dyDescent="0.2">
      <c r="F14" s="67"/>
    </row>
    <row r="15" spans="1:12" x14ac:dyDescent="0.2">
      <c r="F15" s="67"/>
    </row>
    <row r="17" spans="8:11" x14ac:dyDescent="0.2">
      <c r="H17" s="67"/>
      <c r="K17" s="293"/>
    </row>
    <row r="18" spans="8:11" x14ac:dyDescent="0.2">
      <c r="H18" s="67"/>
      <c r="K18" s="67"/>
    </row>
    <row r="19" spans="8:11" x14ac:dyDescent="0.2">
      <c r="H19" s="67"/>
    </row>
  </sheetData>
  <mergeCells count="6">
    <mergeCell ref="G3:L3"/>
    <mergeCell ref="A1:L1"/>
    <mergeCell ref="A2:L2"/>
    <mergeCell ref="A12:E12"/>
    <mergeCell ref="A3:A4"/>
    <mergeCell ref="C3:F3"/>
  </mergeCells>
  <pageMargins left="0.70866141732283472" right="0.70866141732283472" top="0.74803149606299213" bottom="0.74803149606299213" header="0.31496062992125984" footer="0.31496062992125984"/>
  <pageSetup scale="45" orientation="landscape" verticalDpi="597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opLeftCell="D7" workbookViewId="0">
      <selection activeCell="D14" sqref="D14"/>
    </sheetView>
  </sheetViews>
  <sheetFormatPr baseColWidth="10" defaultRowHeight="15" x14ac:dyDescent="0.25"/>
  <cols>
    <col min="1" max="1" width="30.140625" customWidth="1"/>
    <col min="2" max="2" width="6.140625" customWidth="1"/>
    <col min="3" max="3" width="45" customWidth="1"/>
    <col min="4" max="4" width="18" customWidth="1"/>
    <col min="5" max="9" width="15.7109375" customWidth="1"/>
    <col min="10" max="10" width="16.7109375" customWidth="1"/>
    <col min="11" max="11" width="20.5703125" customWidth="1"/>
    <col min="12" max="12" width="18.85546875" customWidth="1"/>
  </cols>
  <sheetData>
    <row r="1" spans="1:13" ht="32.25" thickBot="1" x14ac:dyDescent="0.3">
      <c r="A1" s="349" t="s">
        <v>236</v>
      </c>
      <c r="B1" s="472" t="s">
        <v>237</v>
      </c>
      <c r="C1" s="472"/>
      <c r="D1" s="393">
        <v>2020</v>
      </c>
      <c r="E1" s="393" t="s">
        <v>169</v>
      </c>
      <c r="F1" s="393" t="s">
        <v>199</v>
      </c>
      <c r="G1" s="393" t="s">
        <v>231</v>
      </c>
      <c r="H1" s="393" t="s">
        <v>170</v>
      </c>
      <c r="I1" s="393" t="s">
        <v>232</v>
      </c>
      <c r="J1" s="393" t="s">
        <v>235</v>
      </c>
      <c r="K1" s="393" t="s">
        <v>263</v>
      </c>
      <c r="L1" s="374" t="s">
        <v>113</v>
      </c>
    </row>
    <row r="2" spans="1:13" ht="33.75" customHeight="1" x14ac:dyDescent="0.25">
      <c r="A2" s="473" t="s">
        <v>238</v>
      </c>
      <c r="B2" s="350" t="s">
        <v>239</v>
      </c>
      <c r="C2" s="351" t="s">
        <v>240</v>
      </c>
      <c r="D2" s="352">
        <v>3990284306</v>
      </c>
      <c r="E2" s="352">
        <f>+'1.1'!G33</f>
        <v>3210864925.7160001</v>
      </c>
      <c r="F2" s="352">
        <f>+'1.1'!H33</f>
        <v>56000000.159999996</v>
      </c>
      <c r="G2" s="352"/>
      <c r="H2" s="352">
        <f>+'1.1'!J33</f>
        <v>703176379</v>
      </c>
      <c r="I2" s="352"/>
      <c r="J2" s="352"/>
      <c r="K2" s="401">
        <f>+'1.1'!L33</f>
        <v>20243001</v>
      </c>
      <c r="L2" s="364">
        <f>SUM(E2:K2)</f>
        <v>3990284305.8759999</v>
      </c>
      <c r="M2" s="367"/>
    </row>
    <row r="3" spans="1:13" ht="33.75" customHeight="1" x14ac:dyDescent="0.25">
      <c r="A3" s="468"/>
      <c r="B3" s="353" t="s">
        <v>241</v>
      </c>
      <c r="C3" s="354" t="s">
        <v>242</v>
      </c>
      <c r="D3" s="355">
        <f>+L3</f>
        <v>10244390613.299999</v>
      </c>
      <c r="E3" s="355">
        <f>+'1.2'!G19</f>
        <v>2975581454</v>
      </c>
      <c r="F3" s="355">
        <f>+'1.2'!H19</f>
        <v>2039315243</v>
      </c>
      <c r="G3" s="355">
        <f>+'1.2'!I19</f>
        <v>1263661316.2999997</v>
      </c>
      <c r="H3" s="355">
        <f>+'1.2'!J19</f>
        <v>1028664860</v>
      </c>
      <c r="I3" s="403"/>
      <c r="J3" s="355">
        <f>+'1.2'!L19</f>
        <v>187424647</v>
      </c>
      <c r="K3" s="402">
        <f>+'1.2'!M19</f>
        <v>2749743093</v>
      </c>
      <c r="L3" s="365">
        <f t="shared" ref="L3:L11" si="0">SUM(E3:K3)</f>
        <v>10244390613.299999</v>
      </c>
      <c r="M3" s="367"/>
    </row>
    <row r="4" spans="1:13" ht="29.25" customHeight="1" x14ac:dyDescent="0.25">
      <c r="A4" s="468" t="s">
        <v>243</v>
      </c>
      <c r="B4" s="353" t="s">
        <v>244</v>
      </c>
      <c r="C4" s="354" t="s">
        <v>245</v>
      </c>
      <c r="D4" s="355">
        <v>203528147</v>
      </c>
      <c r="E4" s="355"/>
      <c r="F4" s="355">
        <f>+'2.1'!H17</f>
        <v>163929740</v>
      </c>
      <c r="G4" s="355"/>
      <c r="H4" s="355"/>
      <c r="I4" s="355">
        <f>+'2.1'!K17</f>
        <v>38796000</v>
      </c>
      <c r="J4" s="355"/>
      <c r="K4" s="402">
        <f>+'2.1'!L17</f>
        <v>802407</v>
      </c>
      <c r="L4" s="365">
        <f t="shared" si="0"/>
        <v>203528147</v>
      </c>
      <c r="M4" s="367"/>
    </row>
    <row r="5" spans="1:13" ht="38.25" customHeight="1" x14ac:dyDescent="0.25">
      <c r="A5" s="468"/>
      <c r="B5" s="353" t="s">
        <v>246</v>
      </c>
      <c r="C5" s="354" t="s">
        <v>247</v>
      </c>
      <c r="D5" s="355">
        <v>130991497</v>
      </c>
      <c r="E5" s="355"/>
      <c r="F5" s="355">
        <f>+'2.2'!H12</f>
        <v>96895497</v>
      </c>
      <c r="G5" s="355"/>
      <c r="H5" s="355"/>
      <c r="I5" s="355">
        <f>+'2.2'!K12</f>
        <v>34096000</v>
      </c>
      <c r="J5" s="355"/>
      <c r="K5" s="402"/>
      <c r="L5" s="365">
        <f t="shared" si="0"/>
        <v>130991497</v>
      </c>
      <c r="M5" s="367"/>
    </row>
    <row r="6" spans="1:13" ht="33.75" customHeight="1" x14ac:dyDescent="0.25">
      <c r="A6" s="468" t="s">
        <v>248</v>
      </c>
      <c r="B6" s="353" t="s">
        <v>249</v>
      </c>
      <c r="C6" s="354" t="s">
        <v>250</v>
      </c>
      <c r="D6" s="355">
        <f>596504620.111+288673004-100000000</f>
        <v>785177624.11099994</v>
      </c>
      <c r="E6" s="356">
        <f>+'3.1'!G14</f>
        <v>422482227</v>
      </c>
      <c r="F6" s="356">
        <f>+'3.1'!H14</f>
        <v>262695397</v>
      </c>
      <c r="G6" s="356"/>
      <c r="H6" s="355"/>
      <c r="I6" s="355"/>
      <c r="J6" s="355"/>
      <c r="K6" s="402">
        <f>+'3.1'!L14</f>
        <v>100000000</v>
      </c>
      <c r="L6" s="365">
        <f t="shared" si="0"/>
        <v>785177624</v>
      </c>
      <c r="M6" s="367"/>
    </row>
    <row r="7" spans="1:13" ht="36.75" customHeight="1" x14ac:dyDescent="0.25">
      <c r="A7" s="468"/>
      <c r="B7" s="353" t="s">
        <v>251</v>
      </c>
      <c r="C7" s="354" t="s">
        <v>252</v>
      </c>
      <c r="D7" s="355">
        <v>1604055594</v>
      </c>
      <c r="E7" s="355">
        <f>+'3.2'!G13</f>
        <v>1216117607</v>
      </c>
      <c r="F7" s="355">
        <f>+'3.2'!H13</f>
        <v>259847186</v>
      </c>
      <c r="G7" s="355"/>
      <c r="H7" s="356"/>
      <c r="I7" s="356"/>
      <c r="J7" s="356"/>
      <c r="K7" s="402">
        <f>+'3.2'!L13</f>
        <v>128090801</v>
      </c>
      <c r="L7" s="365">
        <f t="shared" si="0"/>
        <v>1604055594</v>
      </c>
      <c r="M7" s="367"/>
    </row>
    <row r="8" spans="1:13" ht="32.25" customHeight="1" x14ac:dyDescent="0.25">
      <c r="A8" s="468"/>
      <c r="B8" s="353" t="s">
        <v>253</v>
      </c>
      <c r="C8" s="357" t="s">
        <v>254</v>
      </c>
      <c r="D8" s="355">
        <v>200000000</v>
      </c>
      <c r="E8" s="355"/>
      <c r="F8" s="355">
        <v>100000000</v>
      </c>
      <c r="G8" s="355"/>
      <c r="H8" s="355"/>
      <c r="I8" s="356"/>
      <c r="J8" s="355"/>
      <c r="K8" s="362">
        <f>+'3.3'!L5</f>
        <v>100000000</v>
      </c>
      <c r="L8" s="365">
        <f t="shared" si="0"/>
        <v>200000000</v>
      </c>
      <c r="M8" s="367"/>
    </row>
    <row r="9" spans="1:13" ht="35.25" customHeight="1" x14ac:dyDescent="0.25">
      <c r="A9" s="468" t="s">
        <v>255</v>
      </c>
      <c r="B9" s="353" t="s">
        <v>256</v>
      </c>
      <c r="C9" s="357" t="s">
        <v>257</v>
      </c>
      <c r="D9" s="355">
        <v>4629745686.2751637</v>
      </c>
      <c r="E9" s="355">
        <f>+'4.1'!G28</f>
        <v>624598329</v>
      </c>
      <c r="F9" s="355">
        <f>+'4.1'!H28</f>
        <v>828397582.21599996</v>
      </c>
      <c r="G9" s="355">
        <f>+'4.1'!I28</f>
        <v>210610219</v>
      </c>
      <c r="H9" s="355">
        <f>+'4.1'!J28+0.4</f>
        <v>221426480.98076001</v>
      </c>
      <c r="I9" s="355">
        <f>+'4.1'!K28+0.4</f>
        <v>1027108000.4</v>
      </c>
      <c r="J9" s="355"/>
      <c r="K9" s="362">
        <f>+'4.1'!L28</f>
        <v>1717605075.2</v>
      </c>
      <c r="L9" s="365">
        <f t="shared" si="0"/>
        <v>4629745686.7967606</v>
      </c>
      <c r="M9" s="367"/>
    </row>
    <row r="10" spans="1:13" ht="32.25" customHeight="1" x14ac:dyDescent="0.25">
      <c r="A10" s="468"/>
      <c r="B10" s="353" t="s">
        <v>258</v>
      </c>
      <c r="C10" s="357" t="s">
        <v>259</v>
      </c>
      <c r="D10" s="355">
        <f>+L10</f>
        <v>857773854.39999998</v>
      </c>
      <c r="E10" s="355"/>
      <c r="F10" s="355">
        <f>+'4.2'!H22</f>
        <v>182358138</v>
      </c>
      <c r="G10" s="355"/>
      <c r="H10" s="355"/>
      <c r="I10" s="355">
        <f>+'4.2'!K22</f>
        <v>200000000</v>
      </c>
      <c r="J10" s="355"/>
      <c r="K10" s="402">
        <f>+'4.2'!L22</f>
        <v>475415715.39999998</v>
      </c>
      <c r="L10" s="365">
        <f>+F10+I10+K10+1</f>
        <v>857773854.39999998</v>
      </c>
      <c r="M10" s="367"/>
    </row>
    <row r="11" spans="1:13" ht="29.25" customHeight="1" thickBot="1" x14ac:dyDescent="0.3">
      <c r="A11" s="469"/>
      <c r="B11" s="358" t="s">
        <v>260</v>
      </c>
      <c r="C11" s="359" t="s">
        <v>261</v>
      </c>
      <c r="D11" s="360">
        <v>713654392</v>
      </c>
      <c r="E11" s="360"/>
      <c r="F11" s="360">
        <f>+'4.3'!H12</f>
        <v>537686132</v>
      </c>
      <c r="G11" s="360"/>
      <c r="H11" s="360"/>
      <c r="I11" s="360">
        <f>+'4.3'!K12</f>
        <v>175968260</v>
      </c>
      <c r="J11" s="360"/>
      <c r="K11" s="363"/>
      <c r="L11" s="366">
        <f t="shared" si="0"/>
        <v>713654392</v>
      </c>
      <c r="M11" s="367"/>
    </row>
    <row r="12" spans="1:13" ht="27.75" customHeight="1" thickBot="1" x14ac:dyDescent="0.3">
      <c r="A12" s="470" t="s">
        <v>262</v>
      </c>
      <c r="B12" s="471"/>
      <c r="C12" s="471"/>
      <c r="D12" s="372">
        <f>SUM(D2:D11)</f>
        <v>23359601714.086166</v>
      </c>
      <c r="E12" s="400">
        <f t="shared" ref="E12:L12" si="1">SUM(E2:E11)</f>
        <v>8449644542.7159996</v>
      </c>
      <c r="F12" s="372">
        <f t="shared" si="1"/>
        <v>4527124915.3759995</v>
      </c>
      <c r="G12" s="372">
        <f t="shared" si="1"/>
        <v>1474271535.2999997</v>
      </c>
      <c r="H12" s="372">
        <f t="shared" si="1"/>
        <v>1953267719.9807601</v>
      </c>
      <c r="I12" s="372">
        <f t="shared" si="1"/>
        <v>1475968260.4000001</v>
      </c>
      <c r="J12" s="372">
        <f>+J3</f>
        <v>187424647</v>
      </c>
      <c r="K12" s="372">
        <f t="shared" si="1"/>
        <v>5291900092.5999994</v>
      </c>
      <c r="L12" s="373">
        <f t="shared" si="1"/>
        <v>23359601714.372761</v>
      </c>
    </row>
    <row r="14" spans="1:13" x14ac:dyDescent="0.25">
      <c r="L14" s="395"/>
    </row>
    <row r="15" spans="1:13" x14ac:dyDescent="0.25">
      <c r="F15" s="395"/>
      <c r="K15" s="395"/>
    </row>
    <row r="16" spans="1:13" x14ac:dyDescent="0.25">
      <c r="D16" s="367"/>
      <c r="H16" s="395"/>
      <c r="L16" s="395"/>
    </row>
    <row r="17" spans="4:12" x14ac:dyDescent="0.25">
      <c r="G17" s="367"/>
      <c r="H17" s="395"/>
      <c r="K17" s="367"/>
    </row>
    <row r="19" spans="4:12" x14ac:dyDescent="0.25">
      <c r="D19" s="387"/>
      <c r="E19" s="390"/>
      <c r="F19" s="390"/>
      <c r="G19" s="390"/>
      <c r="H19" s="390"/>
      <c r="I19" s="390"/>
      <c r="J19" s="390"/>
      <c r="K19" s="390"/>
      <c r="L19" s="390"/>
    </row>
    <row r="20" spans="4:12" x14ac:dyDescent="0.25">
      <c r="D20" s="387"/>
      <c r="E20" s="389"/>
      <c r="F20" s="389"/>
      <c r="G20" s="389"/>
      <c r="H20" s="389"/>
      <c r="I20" s="389"/>
      <c r="J20" s="389"/>
      <c r="K20" s="389"/>
      <c r="L20" s="389"/>
    </row>
    <row r="21" spans="4:12" x14ac:dyDescent="0.25">
      <c r="D21" s="387"/>
      <c r="E21" s="389"/>
      <c r="F21" s="389"/>
      <c r="G21" s="389"/>
      <c r="H21" s="389"/>
      <c r="I21" s="389"/>
      <c r="J21" s="389"/>
      <c r="K21" s="389"/>
      <c r="L21" s="389"/>
    </row>
    <row r="22" spans="4:12" x14ac:dyDescent="0.25">
      <c r="D22" s="387"/>
      <c r="E22" s="387"/>
      <c r="F22" s="387"/>
      <c r="G22" s="387"/>
      <c r="H22" s="387"/>
      <c r="I22" s="387"/>
      <c r="J22" s="387"/>
      <c r="K22" s="389"/>
      <c r="L22" s="387"/>
    </row>
    <row r="23" spans="4:12" x14ac:dyDescent="0.25">
      <c r="D23" s="387"/>
      <c r="E23" s="387"/>
      <c r="F23" s="387"/>
      <c r="G23" s="387"/>
      <c r="H23" s="387"/>
      <c r="I23" s="387"/>
      <c r="J23" s="387"/>
      <c r="K23" s="387"/>
      <c r="L23" s="387"/>
    </row>
    <row r="24" spans="4:12" x14ac:dyDescent="0.25">
      <c r="D24" s="387"/>
      <c r="E24" s="387"/>
      <c r="F24" s="387"/>
      <c r="G24" s="388"/>
      <c r="H24" s="387"/>
      <c r="I24" s="387"/>
      <c r="J24" s="387"/>
      <c r="K24" s="387"/>
      <c r="L24" s="387"/>
    </row>
    <row r="25" spans="4:12" x14ac:dyDescent="0.25">
      <c r="D25" s="387"/>
      <c r="E25" s="387"/>
      <c r="F25" s="387"/>
      <c r="G25" s="387"/>
      <c r="H25" s="387"/>
      <c r="I25" s="387"/>
      <c r="J25" s="387"/>
      <c r="K25" s="387"/>
      <c r="L25" s="387"/>
    </row>
    <row r="28" spans="4:12" x14ac:dyDescent="0.25">
      <c r="G28" s="367"/>
    </row>
  </sheetData>
  <mergeCells count="6">
    <mergeCell ref="A9:A11"/>
    <mergeCell ref="A12:C12"/>
    <mergeCell ref="B1:C1"/>
    <mergeCell ref="A2:A3"/>
    <mergeCell ref="A4:A5"/>
    <mergeCell ref="A6:A8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O23"/>
  <sheetViews>
    <sheetView topLeftCell="B13" zoomScale="85" zoomScaleNormal="85" workbookViewId="0">
      <selection activeCell="I27" sqref="I27"/>
    </sheetView>
  </sheetViews>
  <sheetFormatPr baseColWidth="10" defaultRowHeight="15" x14ac:dyDescent="0.25"/>
  <cols>
    <col min="1" max="1" width="38.28515625" style="156" customWidth="1"/>
    <col min="2" max="2" width="33.42578125" style="152" customWidth="1"/>
    <col min="3" max="3" width="12" style="152" customWidth="1"/>
    <col min="4" max="4" width="11.42578125" style="157"/>
    <col min="5" max="5" width="17.7109375" style="158" customWidth="1"/>
    <col min="6" max="6" width="19.85546875" style="158" customWidth="1"/>
    <col min="7" max="7" width="17" style="152" customWidth="1"/>
    <col min="8" max="8" width="17.5703125" style="152" customWidth="1"/>
    <col min="9" max="9" width="17.28515625" style="152" customWidth="1"/>
    <col min="10" max="10" width="16.5703125" style="152" customWidth="1"/>
    <col min="11" max="11" width="16.140625" style="152" hidden="1" customWidth="1"/>
    <col min="12" max="12" width="14.42578125" style="152" customWidth="1"/>
    <col min="13" max="13" width="18.28515625" style="152" customWidth="1"/>
    <col min="14" max="14" width="11.42578125" style="152"/>
    <col min="15" max="15" width="14.28515625" style="152" bestFit="1" customWidth="1"/>
    <col min="16" max="244" width="11.42578125" style="152"/>
    <col min="245" max="245" width="32.28515625" style="152" customWidth="1"/>
    <col min="246" max="246" width="29.7109375" style="152" customWidth="1"/>
    <col min="247" max="247" width="11.5703125" style="152" customWidth="1"/>
    <col min="248" max="248" width="12" style="152" customWidth="1"/>
    <col min="249" max="249" width="11.42578125" style="152"/>
    <col min="250" max="250" width="17.7109375" style="152" customWidth="1"/>
    <col min="251" max="251" width="16.85546875" style="152" customWidth="1"/>
    <col min="252" max="252" width="14.140625" style="152" bestFit="1" customWidth="1"/>
    <col min="253" max="253" width="11.42578125" style="152"/>
    <col min="254" max="254" width="15.42578125" style="152" customWidth="1"/>
    <col min="255" max="255" width="19.5703125" style="152" customWidth="1"/>
    <col min="256" max="256" width="12.28515625" style="152" customWidth="1"/>
    <col min="257" max="257" width="15.85546875" style="152" customWidth="1"/>
    <col min="258" max="258" width="15.28515625" style="152" customWidth="1"/>
    <col min="259" max="259" width="18.28515625" style="152" customWidth="1"/>
    <col min="260" max="261" width="11.42578125" style="152"/>
    <col min="262" max="262" width="18.42578125" style="152" customWidth="1"/>
    <col min="263" max="263" width="18.85546875" style="152" customWidth="1"/>
    <col min="264" max="264" width="15.140625" style="152" bestFit="1" customWidth="1"/>
    <col min="265" max="500" width="11.42578125" style="152"/>
    <col min="501" max="501" width="32.28515625" style="152" customWidth="1"/>
    <col min="502" max="502" width="29.7109375" style="152" customWidth="1"/>
    <col min="503" max="503" width="11.5703125" style="152" customWidth="1"/>
    <col min="504" max="504" width="12" style="152" customWidth="1"/>
    <col min="505" max="505" width="11.42578125" style="152"/>
    <col min="506" max="506" width="17.7109375" style="152" customWidth="1"/>
    <col min="507" max="507" width="16.85546875" style="152" customWidth="1"/>
    <col min="508" max="508" width="14.140625" style="152" bestFit="1" customWidth="1"/>
    <col min="509" max="509" width="11.42578125" style="152"/>
    <col min="510" max="510" width="15.42578125" style="152" customWidth="1"/>
    <col min="511" max="511" width="19.5703125" style="152" customWidth="1"/>
    <col min="512" max="512" width="12.28515625" style="152" customWidth="1"/>
    <col min="513" max="513" width="15.85546875" style="152" customWidth="1"/>
    <col min="514" max="514" width="15.28515625" style="152" customWidth="1"/>
    <col min="515" max="515" width="18.28515625" style="152" customWidth="1"/>
    <col min="516" max="517" width="11.42578125" style="152"/>
    <col min="518" max="518" width="18.42578125" style="152" customWidth="1"/>
    <col min="519" max="519" width="18.85546875" style="152" customWidth="1"/>
    <col min="520" max="520" width="15.140625" style="152" bestFit="1" customWidth="1"/>
    <col min="521" max="756" width="11.42578125" style="152"/>
    <col min="757" max="757" width="32.28515625" style="152" customWidth="1"/>
    <col min="758" max="758" width="29.7109375" style="152" customWidth="1"/>
    <col min="759" max="759" width="11.5703125" style="152" customWidth="1"/>
    <col min="760" max="760" width="12" style="152" customWidth="1"/>
    <col min="761" max="761" width="11.42578125" style="152"/>
    <col min="762" max="762" width="17.7109375" style="152" customWidth="1"/>
    <col min="763" max="763" width="16.85546875" style="152" customWidth="1"/>
    <col min="764" max="764" width="14.140625" style="152" bestFit="1" customWidth="1"/>
    <col min="765" max="765" width="11.42578125" style="152"/>
    <col min="766" max="766" width="15.42578125" style="152" customWidth="1"/>
    <col min="767" max="767" width="19.5703125" style="152" customWidth="1"/>
    <col min="768" max="768" width="12.28515625" style="152" customWidth="1"/>
    <col min="769" max="769" width="15.85546875" style="152" customWidth="1"/>
    <col min="770" max="770" width="15.28515625" style="152" customWidth="1"/>
    <col min="771" max="771" width="18.28515625" style="152" customWidth="1"/>
    <col min="772" max="773" width="11.42578125" style="152"/>
    <col min="774" max="774" width="18.42578125" style="152" customWidth="1"/>
    <col min="775" max="775" width="18.85546875" style="152" customWidth="1"/>
    <col min="776" max="776" width="15.140625" style="152" bestFit="1" customWidth="1"/>
    <col min="777" max="1012" width="11.42578125" style="152"/>
    <col min="1013" max="1013" width="32.28515625" style="152" customWidth="1"/>
    <col min="1014" max="1014" width="29.7109375" style="152" customWidth="1"/>
    <col min="1015" max="1015" width="11.5703125" style="152" customWidth="1"/>
    <col min="1016" max="1016" width="12" style="152" customWidth="1"/>
    <col min="1017" max="1017" width="11.42578125" style="152"/>
    <col min="1018" max="1018" width="17.7109375" style="152" customWidth="1"/>
    <col min="1019" max="1019" width="16.85546875" style="152" customWidth="1"/>
    <col min="1020" max="1020" width="14.140625" style="152" bestFit="1" customWidth="1"/>
    <col min="1021" max="1021" width="11.42578125" style="152"/>
    <col min="1022" max="1022" width="15.42578125" style="152" customWidth="1"/>
    <col min="1023" max="1023" width="19.5703125" style="152" customWidth="1"/>
    <col min="1024" max="1024" width="12.28515625" style="152" customWidth="1"/>
    <col min="1025" max="1025" width="15.85546875" style="152" customWidth="1"/>
    <col min="1026" max="1026" width="15.28515625" style="152" customWidth="1"/>
    <col min="1027" max="1027" width="18.28515625" style="152" customWidth="1"/>
    <col min="1028" max="1029" width="11.42578125" style="152"/>
    <col min="1030" max="1030" width="18.42578125" style="152" customWidth="1"/>
    <col min="1031" max="1031" width="18.85546875" style="152" customWidth="1"/>
    <col min="1032" max="1032" width="15.140625" style="152" bestFit="1" customWidth="1"/>
    <col min="1033" max="1268" width="11.42578125" style="152"/>
    <col min="1269" max="1269" width="32.28515625" style="152" customWidth="1"/>
    <col min="1270" max="1270" width="29.7109375" style="152" customWidth="1"/>
    <col min="1271" max="1271" width="11.5703125" style="152" customWidth="1"/>
    <col min="1272" max="1272" width="12" style="152" customWidth="1"/>
    <col min="1273" max="1273" width="11.42578125" style="152"/>
    <col min="1274" max="1274" width="17.7109375" style="152" customWidth="1"/>
    <col min="1275" max="1275" width="16.85546875" style="152" customWidth="1"/>
    <col min="1276" max="1276" width="14.140625" style="152" bestFit="1" customWidth="1"/>
    <col min="1277" max="1277" width="11.42578125" style="152"/>
    <col min="1278" max="1278" width="15.42578125" style="152" customWidth="1"/>
    <col min="1279" max="1279" width="19.5703125" style="152" customWidth="1"/>
    <col min="1280" max="1280" width="12.28515625" style="152" customWidth="1"/>
    <col min="1281" max="1281" width="15.85546875" style="152" customWidth="1"/>
    <col min="1282" max="1282" width="15.28515625" style="152" customWidth="1"/>
    <col min="1283" max="1283" width="18.28515625" style="152" customWidth="1"/>
    <col min="1284" max="1285" width="11.42578125" style="152"/>
    <col min="1286" max="1286" width="18.42578125" style="152" customWidth="1"/>
    <col min="1287" max="1287" width="18.85546875" style="152" customWidth="1"/>
    <col min="1288" max="1288" width="15.140625" style="152" bestFit="1" customWidth="1"/>
    <col min="1289" max="1524" width="11.42578125" style="152"/>
    <col min="1525" max="1525" width="32.28515625" style="152" customWidth="1"/>
    <col min="1526" max="1526" width="29.7109375" style="152" customWidth="1"/>
    <col min="1527" max="1527" width="11.5703125" style="152" customWidth="1"/>
    <col min="1528" max="1528" width="12" style="152" customWidth="1"/>
    <col min="1529" max="1529" width="11.42578125" style="152"/>
    <col min="1530" max="1530" width="17.7109375" style="152" customWidth="1"/>
    <col min="1531" max="1531" width="16.85546875" style="152" customWidth="1"/>
    <col min="1532" max="1532" width="14.140625" style="152" bestFit="1" customWidth="1"/>
    <col min="1533" max="1533" width="11.42578125" style="152"/>
    <col min="1534" max="1534" width="15.42578125" style="152" customWidth="1"/>
    <col min="1535" max="1535" width="19.5703125" style="152" customWidth="1"/>
    <col min="1536" max="1536" width="12.28515625" style="152" customWidth="1"/>
    <col min="1537" max="1537" width="15.85546875" style="152" customWidth="1"/>
    <col min="1538" max="1538" width="15.28515625" style="152" customWidth="1"/>
    <col min="1539" max="1539" width="18.28515625" style="152" customWidth="1"/>
    <col min="1540" max="1541" width="11.42578125" style="152"/>
    <col min="1542" max="1542" width="18.42578125" style="152" customWidth="1"/>
    <col min="1543" max="1543" width="18.85546875" style="152" customWidth="1"/>
    <col min="1544" max="1544" width="15.140625" style="152" bestFit="1" customWidth="1"/>
    <col min="1545" max="1780" width="11.42578125" style="152"/>
    <col min="1781" max="1781" width="32.28515625" style="152" customWidth="1"/>
    <col min="1782" max="1782" width="29.7109375" style="152" customWidth="1"/>
    <col min="1783" max="1783" width="11.5703125" style="152" customWidth="1"/>
    <col min="1784" max="1784" width="12" style="152" customWidth="1"/>
    <col min="1785" max="1785" width="11.42578125" style="152"/>
    <col min="1786" max="1786" width="17.7109375" style="152" customWidth="1"/>
    <col min="1787" max="1787" width="16.85546875" style="152" customWidth="1"/>
    <col min="1788" max="1788" width="14.140625" style="152" bestFit="1" customWidth="1"/>
    <col min="1789" max="1789" width="11.42578125" style="152"/>
    <col min="1790" max="1790" width="15.42578125" style="152" customWidth="1"/>
    <col min="1791" max="1791" width="19.5703125" style="152" customWidth="1"/>
    <col min="1792" max="1792" width="12.28515625" style="152" customWidth="1"/>
    <col min="1793" max="1793" width="15.85546875" style="152" customWidth="1"/>
    <col min="1794" max="1794" width="15.28515625" style="152" customWidth="1"/>
    <col min="1795" max="1795" width="18.28515625" style="152" customWidth="1"/>
    <col min="1796" max="1797" width="11.42578125" style="152"/>
    <col min="1798" max="1798" width="18.42578125" style="152" customWidth="1"/>
    <col min="1799" max="1799" width="18.85546875" style="152" customWidth="1"/>
    <col min="1800" max="1800" width="15.140625" style="152" bestFit="1" customWidth="1"/>
    <col min="1801" max="2036" width="11.42578125" style="152"/>
    <col min="2037" max="2037" width="32.28515625" style="152" customWidth="1"/>
    <col min="2038" max="2038" width="29.7109375" style="152" customWidth="1"/>
    <col min="2039" max="2039" width="11.5703125" style="152" customWidth="1"/>
    <col min="2040" max="2040" width="12" style="152" customWidth="1"/>
    <col min="2041" max="2041" width="11.42578125" style="152"/>
    <col min="2042" max="2042" width="17.7109375" style="152" customWidth="1"/>
    <col min="2043" max="2043" width="16.85546875" style="152" customWidth="1"/>
    <col min="2044" max="2044" width="14.140625" style="152" bestFit="1" customWidth="1"/>
    <col min="2045" max="2045" width="11.42578125" style="152"/>
    <col min="2046" max="2046" width="15.42578125" style="152" customWidth="1"/>
    <col min="2047" max="2047" width="19.5703125" style="152" customWidth="1"/>
    <col min="2048" max="2048" width="12.28515625" style="152" customWidth="1"/>
    <col min="2049" max="2049" width="15.85546875" style="152" customWidth="1"/>
    <col min="2050" max="2050" width="15.28515625" style="152" customWidth="1"/>
    <col min="2051" max="2051" width="18.28515625" style="152" customWidth="1"/>
    <col min="2052" max="2053" width="11.42578125" style="152"/>
    <col min="2054" max="2054" width="18.42578125" style="152" customWidth="1"/>
    <col min="2055" max="2055" width="18.85546875" style="152" customWidth="1"/>
    <col min="2056" max="2056" width="15.140625" style="152" bestFit="1" customWidth="1"/>
    <col min="2057" max="2292" width="11.42578125" style="152"/>
    <col min="2293" max="2293" width="32.28515625" style="152" customWidth="1"/>
    <col min="2294" max="2294" width="29.7109375" style="152" customWidth="1"/>
    <col min="2295" max="2295" width="11.5703125" style="152" customWidth="1"/>
    <col min="2296" max="2296" width="12" style="152" customWidth="1"/>
    <col min="2297" max="2297" width="11.42578125" style="152"/>
    <col min="2298" max="2298" width="17.7109375" style="152" customWidth="1"/>
    <col min="2299" max="2299" width="16.85546875" style="152" customWidth="1"/>
    <col min="2300" max="2300" width="14.140625" style="152" bestFit="1" customWidth="1"/>
    <col min="2301" max="2301" width="11.42578125" style="152"/>
    <col min="2302" max="2302" width="15.42578125" style="152" customWidth="1"/>
    <col min="2303" max="2303" width="19.5703125" style="152" customWidth="1"/>
    <col min="2304" max="2304" width="12.28515625" style="152" customWidth="1"/>
    <col min="2305" max="2305" width="15.85546875" style="152" customWidth="1"/>
    <col min="2306" max="2306" width="15.28515625" style="152" customWidth="1"/>
    <col min="2307" max="2307" width="18.28515625" style="152" customWidth="1"/>
    <col min="2308" max="2309" width="11.42578125" style="152"/>
    <col min="2310" max="2310" width="18.42578125" style="152" customWidth="1"/>
    <col min="2311" max="2311" width="18.85546875" style="152" customWidth="1"/>
    <col min="2312" max="2312" width="15.140625" style="152" bestFit="1" customWidth="1"/>
    <col min="2313" max="2548" width="11.42578125" style="152"/>
    <col min="2549" max="2549" width="32.28515625" style="152" customWidth="1"/>
    <col min="2550" max="2550" width="29.7109375" style="152" customWidth="1"/>
    <col min="2551" max="2551" width="11.5703125" style="152" customWidth="1"/>
    <col min="2552" max="2552" width="12" style="152" customWidth="1"/>
    <col min="2553" max="2553" width="11.42578125" style="152"/>
    <col min="2554" max="2554" width="17.7109375" style="152" customWidth="1"/>
    <col min="2555" max="2555" width="16.85546875" style="152" customWidth="1"/>
    <col min="2556" max="2556" width="14.140625" style="152" bestFit="1" customWidth="1"/>
    <col min="2557" max="2557" width="11.42578125" style="152"/>
    <col min="2558" max="2558" width="15.42578125" style="152" customWidth="1"/>
    <col min="2559" max="2559" width="19.5703125" style="152" customWidth="1"/>
    <col min="2560" max="2560" width="12.28515625" style="152" customWidth="1"/>
    <col min="2561" max="2561" width="15.85546875" style="152" customWidth="1"/>
    <col min="2562" max="2562" width="15.28515625" style="152" customWidth="1"/>
    <col min="2563" max="2563" width="18.28515625" style="152" customWidth="1"/>
    <col min="2564" max="2565" width="11.42578125" style="152"/>
    <col min="2566" max="2566" width="18.42578125" style="152" customWidth="1"/>
    <col min="2567" max="2567" width="18.85546875" style="152" customWidth="1"/>
    <col min="2568" max="2568" width="15.140625" style="152" bestFit="1" customWidth="1"/>
    <col min="2569" max="2804" width="11.42578125" style="152"/>
    <col min="2805" max="2805" width="32.28515625" style="152" customWidth="1"/>
    <col min="2806" max="2806" width="29.7109375" style="152" customWidth="1"/>
    <col min="2807" max="2807" width="11.5703125" style="152" customWidth="1"/>
    <col min="2808" max="2808" width="12" style="152" customWidth="1"/>
    <col min="2809" max="2809" width="11.42578125" style="152"/>
    <col min="2810" max="2810" width="17.7109375" style="152" customWidth="1"/>
    <col min="2811" max="2811" width="16.85546875" style="152" customWidth="1"/>
    <col min="2812" max="2812" width="14.140625" style="152" bestFit="1" customWidth="1"/>
    <col min="2813" max="2813" width="11.42578125" style="152"/>
    <col min="2814" max="2814" width="15.42578125" style="152" customWidth="1"/>
    <col min="2815" max="2815" width="19.5703125" style="152" customWidth="1"/>
    <col min="2816" max="2816" width="12.28515625" style="152" customWidth="1"/>
    <col min="2817" max="2817" width="15.85546875" style="152" customWidth="1"/>
    <col min="2818" max="2818" width="15.28515625" style="152" customWidth="1"/>
    <col min="2819" max="2819" width="18.28515625" style="152" customWidth="1"/>
    <col min="2820" max="2821" width="11.42578125" style="152"/>
    <col min="2822" max="2822" width="18.42578125" style="152" customWidth="1"/>
    <col min="2823" max="2823" width="18.85546875" style="152" customWidth="1"/>
    <col min="2824" max="2824" width="15.140625" style="152" bestFit="1" customWidth="1"/>
    <col min="2825" max="3060" width="11.42578125" style="152"/>
    <col min="3061" max="3061" width="32.28515625" style="152" customWidth="1"/>
    <col min="3062" max="3062" width="29.7109375" style="152" customWidth="1"/>
    <col min="3063" max="3063" width="11.5703125" style="152" customWidth="1"/>
    <col min="3064" max="3064" width="12" style="152" customWidth="1"/>
    <col min="3065" max="3065" width="11.42578125" style="152"/>
    <col min="3066" max="3066" width="17.7109375" style="152" customWidth="1"/>
    <col min="3067" max="3067" width="16.85546875" style="152" customWidth="1"/>
    <col min="3068" max="3068" width="14.140625" style="152" bestFit="1" customWidth="1"/>
    <col min="3069" max="3069" width="11.42578125" style="152"/>
    <col min="3070" max="3070" width="15.42578125" style="152" customWidth="1"/>
    <col min="3071" max="3071" width="19.5703125" style="152" customWidth="1"/>
    <col min="3072" max="3072" width="12.28515625" style="152" customWidth="1"/>
    <col min="3073" max="3073" width="15.85546875" style="152" customWidth="1"/>
    <col min="3074" max="3074" width="15.28515625" style="152" customWidth="1"/>
    <col min="3075" max="3075" width="18.28515625" style="152" customWidth="1"/>
    <col min="3076" max="3077" width="11.42578125" style="152"/>
    <col min="3078" max="3078" width="18.42578125" style="152" customWidth="1"/>
    <col min="3079" max="3079" width="18.85546875" style="152" customWidth="1"/>
    <col min="3080" max="3080" width="15.140625" style="152" bestFit="1" customWidth="1"/>
    <col min="3081" max="3316" width="11.42578125" style="152"/>
    <col min="3317" max="3317" width="32.28515625" style="152" customWidth="1"/>
    <col min="3318" max="3318" width="29.7109375" style="152" customWidth="1"/>
    <col min="3319" max="3319" width="11.5703125" style="152" customWidth="1"/>
    <col min="3320" max="3320" width="12" style="152" customWidth="1"/>
    <col min="3321" max="3321" width="11.42578125" style="152"/>
    <col min="3322" max="3322" width="17.7109375" style="152" customWidth="1"/>
    <col min="3323" max="3323" width="16.85546875" style="152" customWidth="1"/>
    <col min="3324" max="3324" width="14.140625" style="152" bestFit="1" customWidth="1"/>
    <col min="3325" max="3325" width="11.42578125" style="152"/>
    <col min="3326" max="3326" width="15.42578125" style="152" customWidth="1"/>
    <col min="3327" max="3327" width="19.5703125" style="152" customWidth="1"/>
    <col min="3328" max="3328" width="12.28515625" style="152" customWidth="1"/>
    <col min="3329" max="3329" width="15.85546875" style="152" customWidth="1"/>
    <col min="3330" max="3330" width="15.28515625" style="152" customWidth="1"/>
    <col min="3331" max="3331" width="18.28515625" style="152" customWidth="1"/>
    <col min="3332" max="3333" width="11.42578125" style="152"/>
    <col min="3334" max="3334" width="18.42578125" style="152" customWidth="1"/>
    <col min="3335" max="3335" width="18.85546875" style="152" customWidth="1"/>
    <col min="3336" max="3336" width="15.140625" style="152" bestFit="1" customWidth="1"/>
    <col min="3337" max="3572" width="11.42578125" style="152"/>
    <col min="3573" max="3573" width="32.28515625" style="152" customWidth="1"/>
    <col min="3574" max="3574" width="29.7109375" style="152" customWidth="1"/>
    <col min="3575" max="3575" width="11.5703125" style="152" customWidth="1"/>
    <col min="3576" max="3576" width="12" style="152" customWidth="1"/>
    <col min="3577" max="3577" width="11.42578125" style="152"/>
    <col min="3578" max="3578" width="17.7109375" style="152" customWidth="1"/>
    <col min="3579" max="3579" width="16.85546875" style="152" customWidth="1"/>
    <col min="3580" max="3580" width="14.140625" style="152" bestFit="1" customWidth="1"/>
    <col min="3581" max="3581" width="11.42578125" style="152"/>
    <col min="3582" max="3582" width="15.42578125" style="152" customWidth="1"/>
    <col min="3583" max="3583" width="19.5703125" style="152" customWidth="1"/>
    <col min="3584" max="3584" width="12.28515625" style="152" customWidth="1"/>
    <col min="3585" max="3585" width="15.85546875" style="152" customWidth="1"/>
    <col min="3586" max="3586" width="15.28515625" style="152" customWidth="1"/>
    <col min="3587" max="3587" width="18.28515625" style="152" customWidth="1"/>
    <col min="3588" max="3589" width="11.42578125" style="152"/>
    <col min="3590" max="3590" width="18.42578125" style="152" customWidth="1"/>
    <col min="3591" max="3591" width="18.85546875" style="152" customWidth="1"/>
    <col min="3592" max="3592" width="15.140625" style="152" bestFit="1" customWidth="1"/>
    <col min="3593" max="3828" width="11.42578125" style="152"/>
    <col min="3829" max="3829" width="32.28515625" style="152" customWidth="1"/>
    <col min="3830" max="3830" width="29.7109375" style="152" customWidth="1"/>
    <col min="3831" max="3831" width="11.5703125" style="152" customWidth="1"/>
    <col min="3832" max="3832" width="12" style="152" customWidth="1"/>
    <col min="3833" max="3833" width="11.42578125" style="152"/>
    <col min="3834" max="3834" width="17.7109375" style="152" customWidth="1"/>
    <col min="3835" max="3835" width="16.85546875" style="152" customWidth="1"/>
    <col min="3836" max="3836" width="14.140625" style="152" bestFit="1" customWidth="1"/>
    <col min="3837" max="3837" width="11.42578125" style="152"/>
    <col min="3838" max="3838" width="15.42578125" style="152" customWidth="1"/>
    <col min="3839" max="3839" width="19.5703125" style="152" customWidth="1"/>
    <col min="3840" max="3840" width="12.28515625" style="152" customWidth="1"/>
    <col min="3841" max="3841" width="15.85546875" style="152" customWidth="1"/>
    <col min="3842" max="3842" width="15.28515625" style="152" customWidth="1"/>
    <col min="3843" max="3843" width="18.28515625" style="152" customWidth="1"/>
    <col min="3844" max="3845" width="11.42578125" style="152"/>
    <col min="3846" max="3846" width="18.42578125" style="152" customWidth="1"/>
    <col min="3847" max="3847" width="18.85546875" style="152" customWidth="1"/>
    <col min="3848" max="3848" width="15.140625" style="152" bestFit="1" customWidth="1"/>
    <col min="3849" max="4084" width="11.42578125" style="152"/>
    <col min="4085" max="4085" width="32.28515625" style="152" customWidth="1"/>
    <col min="4086" max="4086" width="29.7109375" style="152" customWidth="1"/>
    <col min="4087" max="4087" width="11.5703125" style="152" customWidth="1"/>
    <col min="4088" max="4088" width="12" style="152" customWidth="1"/>
    <col min="4089" max="4089" width="11.42578125" style="152"/>
    <col min="4090" max="4090" width="17.7109375" style="152" customWidth="1"/>
    <col min="4091" max="4091" width="16.85546875" style="152" customWidth="1"/>
    <col min="4092" max="4092" width="14.140625" style="152" bestFit="1" customWidth="1"/>
    <col min="4093" max="4093" width="11.42578125" style="152"/>
    <col min="4094" max="4094" width="15.42578125" style="152" customWidth="1"/>
    <col min="4095" max="4095" width="19.5703125" style="152" customWidth="1"/>
    <col min="4096" max="4096" width="12.28515625" style="152" customWidth="1"/>
    <col min="4097" max="4097" width="15.85546875" style="152" customWidth="1"/>
    <col min="4098" max="4098" width="15.28515625" style="152" customWidth="1"/>
    <col min="4099" max="4099" width="18.28515625" style="152" customWidth="1"/>
    <col min="4100" max="4101" width="11.42578125" style="152"/>
    <col min="4102" max="4102" width="18.42578125" style="152" customWidth="1"/>
    <col min="4103" max="4103" width="18.85546875" style="152" customWidth="1"/>
    <col min="4104" max="4104" width="15.140625" style="152" bestFit="1" customWidth="1"/>
    <col min="4105" max="4340" width="11.42578125" style="152"/>
    <col min="4341" max="4341" width="32.28515625" style="152" customWidth="1"/>
    <col min="4342" max="4342" width="29.7109375" style="152" customWidth="1"/>
    <col min="4343" max="4343" width="11.5703125" style="152" customWidth="1"/>
    <col min="4344" max="4344" width="12" style="152" customWidth="1"/>
    <col min="4345" max="4345" width="11.42578125" style="152"/>
    <col min="4346" max="4346" width="17.7109375" style="152" customWidth="1"/>
    <col min="4347" max="4347" width="16.85546875" style="152" customWidth="1"/>
    <col min="4348" max="4348" width="14.140625" style="152" bestFit="1" customWidth="1"/>
    <col min="4349" max="4349" width="11.42578125" style="152"/>
    <col min="4350" max="4350" width="15.42578125" style="152" customWidth="1"/>
    <col min="4351" max="4351" width="19.5703125" style="152" customWidth="1"/>
    <col min="4352" max="4352" width="12.28515625" style="152" customWidth="1"/>
    <col min="4353" max="4353" width="15.85546875" style="152" customWidth="1"/>
    <col min="4354" max="4354" width="15.28515625" style="152" customWidth="1"/>
    <col min="4355" max="4355" width="18.28515625" style="152" customWidth="1"/>
    <col min="4356" max="4357" width="11.42578125" style="152"/>
    <col min="4358" max="4358" width="18.42578125" style="152" customWidth="1"/>
    <col min="4359" max="4359" width="18.85546875" style="152" customWidth="1"/>
    <col min="4360" max="4360" width="15.140625" style="152" bestFit="1" customWidth="1"/>
    <col min="4361" max="4596" width="11.42578125" style="152"/>
    <col min="4597" max="4597" width="32.28515625" style="152" customWidth="1"/>
    <col min="4598" max="4598" width="29.7109375" style="152" customWidth="1"/>
    <col min="4599" max="4599" width="11.5703125" style="152" customWidth="1"/>
    <col min="4600" max="4600" width="12" style="152" customWidth="1"/>
    <col min="4601" max="4601" width="11.42578125" style="152"/>
    <col min="4602" max="4602" width="17.7109375" style="152" customWidth="1"/>
    <col min="4603" max="4603" width="16.85546875" style="152" customWidth="1"/>
    <col min="4604" max="4604" width="14.140625" style="152" bestFit="1" customWidth="1"/>
    <col min="4605" max="4605" width="11.42578125" style="152"/>
    <col min="4606" max="4606" width="15.42578125" style="152" customWidth="1"/>
    <col min="4607" max="4607" width="19.5703125" style="152" customWidth="1"/>
    <col min="4608" max="4608" width="12.28515625" style="152" customWidth="1"/>
    <col min="4609" max="4609" width="15.85546875" style="152" customWidth="1"/>
    <col min="4610" max="4610" width="15.28515625" style="152" customWidth="1"/>
    <col min="4611" max="4611" width="18.28515625" style="152" customWidth="1"/>
    <col min="4612" max="4613" width="11.42578125" style="152"/>
    <col min="4614" max="4614" width="18.42578125" style="152" customWidth="1"/>
    <col min="4615" max="4615" width="18.85546875" style="152" customWidth="1"/>
    <col min="4616" max="4616" width="15.140625" style="152" bestFit="1" customWidth="1"/>
    <col min="4617" max="4852" width="11.42578125" style="152"/>
    <col min="4853" max="4853" width="32.28515625" style="152" customWidth="1"/>
    <col min="4854" max="4854" width="29.7109375" style="152" customWidth="1"/>
    <col min="4855" max="4855" width="11.5703125" style="152" customWidth="1"/>
    <col min="4856" max="4856" width="12" style="152" customWidth="1"/>
    <col min="4857" max="4857" width="11.42578125" style="152"/>
    <col min="4858" max="4858" width="17.7109375" style="152" customWidth="1"/>
    <col min="4859" max="4859" width="16.85546875" style="152" customWidth="1"/>
    <col min="4860" max="4860" width="14.140625" style="152" bestFit="1" customWidth="1"/>
    <col min="4861" max="4861" width="11.42578125" style="152"/>
    <col min="4862" max="4862" width="15.42578125" style="152" customWidth="1"/>
    <col min="4863" max="4863" width="19.5703125" style="152" customWidth="1"/>
    <col min="4864" max="4864" width="12.28515625" style="152" customWidth="1"/>
    <col min="4865" max="4865" width="15.85546875" style="152" customWidth="1"/>
    <col min="4866" max="4866" width="15.28515625" style="152" customWidth="1"/>
    <col min="4867" max="4867" width="18.28515625" style="152" customWidth="1"/>
    <col min="4868" max="4869" width="11.42578125" style="152"/>
    <col min="4870" max="4870" width="18.42578125" style="152" customWidth="1"/>
    <col min="4871" max="4871" width="18.85546875" style="152" customWidth="1"/>
    <col min="4872" max="4872" width="15.140625" style="152" bestFit="1" customWidth="1"/>
    <col min="4873" max="5108" width="11.42578125" style="152"/>
    <col min="5109" max="5109" width="32.28515625" style="152" customWidth="1"/>
    <col min="5110" max="5110" width="29.7109375" style="152" customWidth="1"/>
    <col min="5111" max="5111" width="11.5703125" style="152" customWidth="1"/>
    <col min="5112" max="5112" width="12" style="152" customWidth="1"/>
    <col min="5113" max="5113" width="11.42578125" style="152"/>
    <col min="5114" max="5114" width="17.7109375" style="152" customWidth="1"/>
    <col min="5115" max="5115" width="16.85546875" style="152" customWidth="1"/>
    <col min="5116" max="5116" width="14.140625" style="152" bestFit="1" customWidth="1"/>
    <col min="5117" max="5117" width="11.42578125" style="152"/>
    <col min="5118" max="5118" width="15.42578125" style="152" customWidth="1"/>
    <col min="5119" max="5119" width="19.5703125" style="152" customWidth="1"/>
    <col min="5120" max="5120" width="12.28515625" style="152" customWidth="1"/>
    <col min="5121" max="5121" width="15.85546875" style="152" customWidth="1"/>
    <col min="5122" max="5122" width="15.28515625" style="152" customWidth="1"/>
    <col min="5123" max="5123" width="18.28515625" style="152" customWidth="1"/>
    <col min="5124" max="5125" width="11.42578125" style="152"/>
    <col min="5126" max="5126" width="18.42578125" style="152" customWidth="1"/>
    <col min="5127" max="5127" width="18.85546875" style="152" customWidth="1"/>
    <col min="5128" max="5128" width="15.140625" style="152" bestFit="1" customWidth="1"/>
    <col min="5129" max="5364" width="11.42578125" style="152"/>
    <col min="5365" max="5365" width="32.28515625" style="152" customWidth="1"/>
    <col min="5366" max="5366" width="29.7109375" style="152" customWidth="1"/>
    <col min="5367" max="5367" width="11.5703125" style="152" customWidth="1"/>
    <col min="5368" max="5368" width="12" style="152" customWidth="1"/>
    <col min="5369" max="5369" width="11.42578125" style="152"/>
    <col min="5370" max="5370" width="17.7109375" style="152" customWidth="1"/>
    <col min="5371" max="5371" width="16.85546875" style="152" customWidth="1"/>
    <col min="5372" max="5372" width="14.140625" style="152" bestFit="1" customWidth="1"/>
    <col min="5373" max="5373" width="11.42578125" style="152"/>
    <col min="5374" max="5374" width="15.42578125" style="152" customWidth="1"/>
    <col min="5375" max="5375" width="19.5703125" style="152" customWidth="1"/>
    <col min="5376" max="5376" width="12.28515625" style="152" customWidth="1"/>
    <col min="5377" max="5377" width="15.85546875" style="152" customWidth="1"/>
    <col min="5378" max="5378" width="15.28515625" style="152" customWidth="1"/>
    <col min="5379" max="5379" width="18.28515625" style="152" customWidth="1"/>
    <col min="5380" max="5381" width="11.42578125" style="152"/>
    <col min="5382" max="5382" width="18.42578125" style="152" customWidth="1"/>
    <col min="5383" max="5383" width="18.85546875" style="152" customWidth="1"/>
    <col min="5384" max="5384" width="15.140625" style="152" bestFit="1" customWidth="1"/>
    <col min="5385" max="5620" width="11.42578125" style="152"/>
    <col min="5621" max="5621" width="32.28515625" style="152" customWidth="1"/>
    <col min="5622" max="5622" width="29.7109375" style="152" customWidth="1"/>
    <col min="5623" max="5623" width="11.5703125" style="152" customWidth="1"/>
    <col min="5624" max="5624" width="12" style="152" customWidth="1"/>
    <col min="5625" max="5625" width="11.42578125" style="152"/>
    <col min="5626" max="5626" width="17.7109375" style="152" customWidth="1"/>
    <col min="5627" max="5627" width="16.85546875" style="152" customWidth="1"/>
    <col min="5628" max="5628" width="14.140625" style="152" bestFit="1" customWidth="1"/>
    <col min="5629" max="5629" width="11.42578125" style="152"/>
    <col min="5630" max="5630" width="15.42578125" style="152" customWidth="1"/>
    <col min="5631" max="5631" width="19.5703125" style="152" customWidth="1"/>
    <col min="5632" max="5632" width="12.28515625" style="152" customWidth="1"/>
    <col min="5633" max="5633" width="15.85546875" style="152" customWidth="1"/>
    <col min="5634" max="5634" width="15.28515625" style="152" customWidth="1"/>
    <col min="5635" max="5635" width="18.28515625" style="152" customWidth="1"/>
    <col min="5636" max="5637" width="11.42578125" style="152"/>
    <col min="5638" max="5638" width="18.42578125" style="152" customWidth="1"/>
    <col min="5639" max="5639" width="18.85546875" style="152" customWidth="1"/>
    <col min="5640" max="5640" width="15.140625" style="152" bestFit="1" customWidth="1"/>
    <col min="5641" max="5876" width="11.42578125" style="152"/>
    <col min="5877" max="5877" width="32.28515625" style="152" customWidth="1"/>
    <col min="5878" max="5878" width="29.7109375" style="152" customWidth="1"/>
    <col min="5879" max="5879" width="11.5703125" style="152" customWidth="1"/>
    <col min="5880" max="5880" width="12" style="152" customWidth="1"/>
    <col min="5881" max="5881" width="11.42578125" style="152"/>
    <col min="5882" max="5882" width="17.7109375" style="152" customWidth="1"/>
    <col min="5883" max="5883" width="16.85546875" style="152" customWidth="1"/>
    <col min="5884" max="5884" width="14.140625" style="152" bestFit="1" customWidth="1"/>
    <col min="5885" max="5885" width="11.42578125" style="152"/>
    <col min="5886" max="5886" width="15.42578125" style="152" customWidth="1"/>
    <col min="5887" max="5887" width="19.5703125" style="152" customWidth="1"/>
    <col min="5888" max="5888" width="12.28515625" style="152" customWidth="1"/>
    <col min="5889" max="5889" width="15.85546875" style="152" customWidth="1"/>
    <col min="5890" max="5890" width="15.28515625" style="152" customWidth="1"/>
    <col min="5891" max="5891" width="18.28515625" style="152" customWidth="1"/>
    <col min="5892" max="5893" width="11.42578125" style="152"/>
    <col min="5894" max="5894" width="18.42578125" style="152" customWidth="1"/>
    <col min="5895" max="5895" width="18.85546875" style="152" customWidth="1"/>
    <col min="5896" max="5896" width="15.140625" style="152" bestFit="1" customWidth="1"/>
    <col min="5897" max="6132" width="11.42578125" style="152"/>
    <col min="6133" max="6133" width="32.28515625" style="152" customWidth="1"/>
    <col min="6134" max="6134" width="29.7109375" style="152" customWidth="1"/>
    <col min="6135" max="6135" width="11.5703125" style="152" customWidth="1"/>
    <col min="6136" max="6136" width="12" style="152" customWidth="1"/>
    <col min="6137" max="6137" width="11.42578125" style="152"/>
    <col min="6138" max="6138" width="17.7109375" style="152" customWidth="1"/>
    <col min="6139" max="6139" width="16.85546875" style="152" customWidth="1"/>
    <col min="6140" max="6140" width="14.140625" style="152" bestFit="1" customWidth="1"/>
    <col min="6141" max="6141" width="11.42578125" style="152"/>
    <col min="6142" max="6142" width="15.42578125" style="152" customWidth="1"/>
    <col min="6143" max="6143" width="19.5703125" style="152" customWidth="1"/>
    <col min="6144" max="6144" width="12.28515625" style="152" customWidth="1"/>
    <col min="6145" max="6145" width="15.85546875" style="152" customWidth="1"/>
    <col min="6146" max="6146" width="15.28515625" style="152" customWidth="1"/>
    <col min="6147" max="6147" width="18.28515625" style="152" customWidth="1"/>
    <col min="6148" max="6149" width="11.42578125" style="152"/>
    <col min="6150" max="6150" width="18.42578125" style="152" customWidth="1"/>
    <col min="6151" max="6151" width="18.85546875" style="152" customWidth="1"/>
    <col min="6152" max="6152" width="15.140625" style="152" bestFit="1" customWidth="1"/>
    <col min="6153" max="6388" width="11.42578125" style="152"/>
    <col min="6389" max="6389" width="32.28515625" style="152" customWidth="1"/>
    <col min="6390" max="6390" width="29.7109375" style="152" customWidth="1"/>
    <col min="6391" max="6391" width="11.5703125" style="152" customWidth="1"/>
    <col min="6392" max="6392" width="12" style="152" customWidth="1"/>
    <col min="6393" max="6393" width="11.42578125" style="152"/>
    <col min="6394" max="6394" width="17.7109375" style="152" customWidth="1"/>
    <col min="6395" max="6395" width="16.85546875" style="152" customWidth="1"/>
    <col min="6396" max="6396" width="14.140625" style="152" bestFit="1" customWidth="1"/>
    <col min="6397" max="6397" width="11.42578125" style="152"/>
    <col min="6398" max="6398" width="15.42578125" style="152" customWidth="1"/>
    <col min="6399" max="6399" width="19.5703125" style="152" customWidth="1"/>
    <col min="6400" max="6400" width="12.28515625" style="152" customWidth="1"/>
    <col min="6401" max="6401" width="15.85546875" style="152" customWidth="1"/>
    <col min="6402" max="6402" width="15.28515625" style="152" customWidth="1"/>
    <col min="6403" max="6403" width="18.28515625" style="152" customWidth="1"/>
    <col min="6404" max="6405" width="11.42578125" style="152"/>
    <col min="6406" max="6406" width="18.42578125" style="152" customWidth="1"/>
    <col min="6407" max="6407" width="18.85546875" style="152" customWidth="1"/>
    <col min="6408" max="6408" width="15.140625" style="152" bestFit="1" customWidth="1"/>
    <col min="6409" max="6644" width="11.42578125" style="152"/>
    <col min="6645" max="6645" width="32.28515625" style="152" customWidth="1"/>
    <col min="6646" max="6646" width="29.7109375" style="152" customWidth="1"/>
    <col min="6647" max="6647" width="11.5703125" style="152" customWidth="1"/>
    <col min="6648" max="6648" width="12" style="152" customWidth="1"/>
    <col min="6649" max="6649" width="11.42578125" style="152"/>
    <col min="6650" max="6650" width="17.7109375" style="152" customWidth="1"/>
    <col min="6651" max="6651" width="16.85546875" style="152" customWidth="1"/>
    <col min="6652" max="6652" width="14.140625" style="152" bestFit="1" customWidth="1"/>
    <col min="6653" max="6653" width="11.42578125" style="152"/>
    <col min="6654" max="6654" width="15.42578125" style="152" customWidth="1"/>
    <col min="6655" max="6655" width="19.5703125" style="152" customWidth="1"/>
    <col min="6656" max="6656" width="12.28515625" style="152" customWidth="1"/>
    <col min="6657" max="6657" width="15.85546875" style="152" customWidth="1"/>
    <col min="6658" max="6658" width="15.28515625" style="152" customWidth="1"/>
    <col min="6659" max="6659" width="18.28515625" style="152" customWidth="1"/>
    <col min="6660" max="6661" width="11.42578125" style="152"/>
    <col min="6662" max="6662" width="18.42578125" style="152" customWidth="1"/>
    <col min="6663" max="6663" width="18.85546875" style="152" customWidth="1"/>
    <col min="6664" max="6664" width="15.140625" style="152" bestFit="1" customWidth="1"/>
    <col min="6665" max="6900" width="11.42578125" style="152"/>
    <col min="6901" max="6901" width="32.28515625" style="152" customWidth="1"/>
    <col min="6902" max="6902" width="29.7109375" style="152" customWidth="1"/>
    <col min="6903" max="6903" width="11.5703125" style="152" customWidth="1"/>
    <col min="6904" max="6904" width="12" style="152" customWidth="1"/>
    <col min="6905" max="6905" width="11.42578125" style="152"/>
    <col min="6906" max="6906" width="17.7109375" style="152" customWidth="1"/>
    <col min="6907" max="6907" width="16.85546875" style="152" customWidth="1"/>
    <col min="6908" max="6908" width="14.140625" style="152" bestFit="1" customWidth="1"/>
    <col min="6909" max="6909" width="11.42578125" style="152"/>
    <col min="6910" max="6910" width="15.42578125" style="152" customWidth="1"/>
    <col min="6911" max="6911" width="19.5703125" style="152" customWidth="1"/>
    <col min="6912" max="6912" width="12.28515625" style="152" customWidth="1"/>
    <col min="6913" max="6913" width="15.85546875" style="152" customWidth="1"/>
    <col min="6914" max="6914" width="15.28515625" style="152" customWidth="1"/>
    <col min="6915" max="6915" width="18.28515625" style="152" customWidth="1"/>
    <col min="6916" max="6917" width="11.42578125" style="152"/>
    <col min="6918" max="6918" width="18.42578125" style="152" customWidth="1"/>
    <col min="6919" max="6919" width="18.85546875" style="152" customWidth="1"/>
    <col min="6920" max="6920" width="15.140625" style="152" bestFit="1" customWidth="1"/>
    <col min="6921" max="7156" width="11.42578125" style="152"/>
    <col min="7157" max="7157" width="32.28515625" style="152" customWidth="1"/>
    <col min="7158" max="7158" width="29.7109375" style="152" customWidth="1"/>
    <col min="7159" max="7159" width="11.5703125" style="152" customWidth="1"/>
    <col min="7160" max="7160" width="12" style="152" customWidth="1"/>
    <col min="7161" max="7161" width="11.42578125" style="152"/>
    <col min="7162" max="7162" width="17.7109375" style="152" customWidth="1"/>
    <col min="7163" max="7163" width="16.85546875" style="152" customWidth="1"/>
    <col min="7164" max="7164" width="14.140625" style="152" bestFit="1" customWidth="1"/>
    <col min="7165" max="7165" width="11.42578125" style="152"/>
    <col min="7166" max="7166" width="15.42578125" style="152" customWidth="1"/>
    <col min="7167" max="7167" width="19.5703125" style="152" customWidth="1"/>
    <col min="7168" max="7168" width="12.28515625" style="152" customWidth="1"/>
    <col min="7169" max="7169" width="15.85546875" style="152" customWidth="1"/>
    <col min="7170" max="7170" width="15.28515625" style="152" customWidth="1"/>
    <col min="7171" max="7171" width="18.28515625" style="152" customWidth="1"/>
    <col min="7172" max="7173" width="11.42578125" style="152"/>
    <col min="7174" max="7174" width="18.42578125" style="152" customWidth="1"/>
    <col min="7175" max="7175" width="18.85546875" style="152" customWidth="1"/>
    <col min="7176" max="7176" width="15.140625" style="152" bestFit="1" customWidth="1"/>
    <col min="7177" max="7412" width="11.42578125" style="152"/>
    <col min="7413" max="7413" width="32.28515625" style="152" customWidth="1"/>
    <col min="7414" max="7414" width="29.7109375" style="152" customWidth="1"/>
    <col min="7415" max="7415" width="11.5703125" style="152" customWidth="1"/>
    <col min="7416" max="7416" width="12" style="152" customWidth="1"/>
    <col min="7417" max="7417" width="11.42578125" style="152"/>
    <col min="7418" max="7418" width="17.7109375" style="152" customWidth="1"/>
    <col min="7419" max="7419" width="16.85546875" style="152" customWidth="1"/>
    <col min="7420" max="7420" width="14.140625" style="152" bestFit="1" customWidth="1"/>
    <col min="7421" max="7421" width="11.42578125" style="152"/>
    <col min="7422" max="7422" width="15.42578125" style="152" customWidth="1"/>
    <col min="7423" max="7423" width="19.5703125" style="152" customWidth="1"/>
    <col min="7424" max="7424" width="12.28515625" style="152" customWidth="1"/>
    <col min="7425" max="7425" width="15.85546875" style="152" customWidth="1"/>
    <col min="7426" max="7426" width="15.28515625" style="152" customWidth="1"/>
    <col min="7427" max="7427" width="18.28515625" style="152" customWidth="1"/>
    <col min="7428" max="7429" width="11.42578125" style="152"/>
    <col min="7430" max="7430" width="18.42578125" style="152" customWidth="1"/>
    <col min="7431" max="7431" width="18.85546875" style="152" customWidth="1"/>
    <col min="7432" max="7432" width="15.140625" style="152" bestFit="1" customWidth="1"/>
    <col min="7433" max="7668" width="11.42578125" style="152"/>
    <col min="7669" max="7669" width="32.28515625" style="152" customWidth="1"/>
    <col min="7670" max="7670" width="29.7109375" style="152" customWidth="1"/>
    <col min="7671" max="7671" width="11.5703125" style="152" customWidth="1"/>
    <col min="7672" max="7672" width="12" style="152" customWidth="1"/>
    <col min="7673" max="7673" width="11.42578125" style="152"/>
    <col min="7674" max="7674" width="17.7109375" style="152" customWidth="1"/>
    <col min="7675" max="7675" width="16.85546875" style="152" customWidth="1"/>
    <col min="7676" max="7676" width="14.140625" style="152" bestFit="1" customWidth="1"/>
    <col min="7677" max="7677" width="11.42578125" style="152"/>
    <col min="7678" max="7678" width="15.42578125" style="152" customWidth="1"/>
    <col min="7679" max="7679" width="19.5703125" style="152" customWidth="1"/>
    <col min="7680" max="7680" width="12.28515625" style="152" customWidth="1"/>
    <col min="7681" max="7681" width="15.85546875" style="152" customWidth="1"/>
    <col min="7682" max="7682" width="15.28515625" style="152" customWidth="1"/>
    <col min="7683" max="7683" width="18.28515625" style="152" customWidth="1"/>
    <col min="7684" max="7685" width="11.42578125" style="152"/>
    <col min="7686" max="7686" width="18.42578125" style="152" customWidth="1"/>
    <col min="7687" max="7687" width="18.85546875" style="152" customWidth="1"/>
    <col min="7688" max="7688" width="15.140625" style="152" bestFit="1" customWidth="1"/>
    <col min="7689" max="7924" width="11.42578125" style="152"/>
    <col min="7925" max="7925" width="32.28515625" style="152" customWidth="1"/>
    <col min="7926" max="7926" width="29.7109375" style="152" customWidth="1"/>
    <col min="7927" max="7927" width="11.5703125" style="152" customWidth="1"/>
    <col min="7928" max="7928" width="12" style="152" customWidth="1"/>
    <col min="7929" max="7929" width="11.42578125" style="152"/>
    <col min="7930" max="7930" width="17.7109375" style="152" customWidth="1"/>
    <col min="7931" max="7931" width="16.85546875" style="152" customWidth="1"/>
    <col min="7932" max="7932" width="14.140625" style="152" bestFit="1" customWidth="1"/>
    <col min="7933" max="7933" width="11.42578125" style="152"/>
    <col min="7934" max="7934" width="15.42578125" style="152" customWidth="1"/>
    <col min="7935" max="7935" width="19.5703125" style="152" customWidth="1"/>
    <col min="7936" max="7936" width="12.28515625" style="152" customWidth="1"/>
    <col min="7937" max="7937" width="15.85546875" style="152" customWidth="1"/>
    <col min="7938" max="7938" width="15.28515625" style="152" customWidth="1"/>
    <col min="7939" max="7939" width="18.28515625" style="152" customWidth="1"/>
    <col min="7940" max="7941" width="11.42578125" style="152"/>
    <col min="7942" max="7942" width="18.42578125" style="152" customWidth="1"/>
    <col min="7943" max="7943" width="18.85546875" style="152" customWidth="1"/>
    <col min="7944" max="7944" width="15.140625" style="152" bestFit="1" customWidth="1"/>
    <col min="7945" max="8180" width="11.42578125" style="152"/>
    <col min="8181" max="8181" width="32.28515625" style="152" customWidth="1"/>
    <col min="8182" max="8182" width="29.7109375" style="152" customWidth="1"/>
    <col min="8183" max="8183" width="11.5703125" style="152" customWidth="1"/>
    <col min="8184" max="8184" width="12" style="152" customWidth="1"/>
    <col min="8185" max="8185" width="11.42578125" style="152"/>
    <col min="8186" max="8186" width="17.7109375" style="152" customWidth="1"/>
    <col min="8187" max="8187" width="16.85546875" style="152" customWidth="1"/>
    <col min="8188" max="8188" width="14.140625" style="152" bestFit="1" customWidth="1"/>
    <col min="8189" max="8189" width="11.42578125" style="152"/>
    <col min="8190" max="8190" width="15.42578125" style="152" customWidth="1"/>
    <col min="8191" max="8191" width="19.5703125" style="152" customWidth="1"/>
    <col min="8192" max="8192" width="12.28515625" style="152" customWidth="1"/>
    <col min="8193" max="8193" width="15.85546875" style="152" customWidth="1"/>
    <col min="8194" max="8194" width="15.28515625" style="152" customWidth="1"/>
    <col min="8195" max="8195" width="18.28515625" style="152" customWidth="1"/>
    <col min="8196" max="8197" width="11.42578125" style="152"/>
    <col min="8198" max="8198" width="18.42578125" style="152" customWidth="1"/>
    <col min="8199" max="8199" width="18.85546875" style="152" customWidth="1"/>
    <col min="8200" max="8200" width="15.140625" style="152" bestFit="1" customWidth="1"/>
    <col min="8201" max="8436" width="11.42578125" style="152"/>
    <col min="8437" max="8437" width="32.28515625" style="152" customWidth="1"/>
    <col min="8438" max="8438" width="29.7109375" style="152" customWidth="1"/>
    <col min="8439" max="8439" width="11.5703125" style="152" customWidth="1"/>
    <col min="8440" max="8440" width="12" style="152" customWidth="1"/>
    <col min="8441" max="8441" width="11.42578125" style="152"/>
    <col min="8442" max="8442" width="17.7109375" style="152" customWidth="1"/>
    <col min="8443" max="8443" width="16.85546875" style="152" customWidth="1"/>
    <col min="8444" max="8444" width="14.140625" style="152" bestFit="1" customWidth="1"/>
    <col min="8445" max="8445" width="11.42578125" style="152"/>
    <col min="8446" max="8446" width="15.42578125" style="152" customWidth="1"/>
    <col min="8447" max="8447" width="19.5703125" style="152" customWidth="1"/>
    <col min="8448" max="8448" width="12.28515625" style="152" customWidth="1"/>
    <col min="8449" max="8449" width="15.85546875" style="152" customWidth="1"/>
    <col min="8450" max="8450" width="15.28515625" style="152" customWidth="1"/>
    <col min="8451" max="8451" width="18.28515625" style="152" customWidth="1"/>
    <col min="8452" max="8453" width="11.42578125" style="152"/>
    <col min="8454" max="8454" width="18.42578125" style="152" customWidth="1"/>
    <col min="8455" max="8455" width="18.85546875" style="152" customWidth="1"/>
    <col min="8456" max="8456" width="15.140625" style="152" bestFit="1" customWidth="1"/>
    <col min="8457" max="8692" width="11.42578125" style="152"/>
    <col min="8693" max="8693" width="32.28515625" style="152" customWidth="1"/>
    <col min="8694" max="8694" width="29.7109375" style="152" customWidth="1"/>
    <col min="8695" max="8695" width="11.5703125" style="152" customWidth="1"/>
    <col min="8696" max="8696" width="12" style="152" customWidth="1"/>
    <col min="8697" max="8697" width="11.42578125" style="152"/>
    <col min="8698" max="8698" width="17.7109375" style="152" customWidth="1"/>
    <col min="8699" max="8699" width="16.85546875" style="152" customWidth="1"/>
    <col min="8700" max="8700" width="14.140625" style="152" bestFit="1" customWidth="1"/>
    <col min="8701" max="8701" width="11.42578125" style="152"/>
    <col min="8702" max="8702" width="15.42578125" style="152" customWidth="1"/>
    <col min="8703" max="8703" width="19.5703125" style="152" customWidth="1"/>
    <col min="8704" max="8704" width="12.28515625" style="152" customWidth="1"/>
    <col min="8705" max="8705" width="15.85546875" style="152" customWidth="1"/>
    <col min="8706" max="8706" width="15.28515625" style="152" customWidth="1"/>
    <col min="8707" max="8707" width="18.28515625" style="152" customWidth="1"/>
    <col min="8708" max="8709" width="11.42578125" style="152"/>
    <col min="8710" max="8710" width="18.42578125" style="152" customWidth="1"/>
    <col min="8711" max="8711" width="18.85546875" style="152" customWidth="1"/>
    <col min="8712" max="8712" width="15.140625" style="152" bestFit="1" customWidth="1"/>
    <col min="8713" max="8948" width="11.42578125" style="152"/>
    <col min="8949" max="8949" width="32.28515625" style="152" customWidth="1"/>
    <col min="8950" max="8950" width="29.7109375" style="152" customWidth="1"/>
    <col min="8951" max="8951" width="11.5703125" style="152" customWidth="1"/>
    <col min="8952" max="8952" width="12" style="152" customWidth="1"/>
    <col min="8953" max="8953" width="11.42578125" style="152"/>
    <col min="8954" max="8954" width="17.7109375" style="152" customWidth="1"/>
    <col min="8955" max="8955" width="16.85546875" style="152" customWidth="1"/>
    <col min="8956" max="8956" width="14.140625" style="152" bestFit="1" customWidth="1"/>
    <col min="8957" max="8957" width="11.42578125" style="152"/>
    <col min="8958" max="8958" width="15.42578125" style="152" customWidth="1"/>
    <col min="8959" max="8959" width="19.5703125" style="152" customWidth="1"/>
    <col min="8960" max="8960" width="12.28515625" style="152" customWidth="1"/>
    <col min="8961" max="8961" width="15.85546875" style="152" customWidth="1"/>
    <col min="8962" max="8962" width="15.28515625" style="152" customWidth="1"/>
    <col min="8963" max="8963" width="18.28515625" style="152" customWidth="1"/>
    <col min="8964" max="8965" width="11.42578125" style="152"/>
    <col min="8966" max="8966" width="18.42578125" style="152" customWidth="1"/>
    <col min="8967" max="8967" width="18.85546875" style="152" customWidth="1"/>
    <col min="8968" max="8968" width="15.140625" style="152" bestFit="1" customWidth="1"/>
    <col min="8969" max="9204" width="11.42578125" style="152"/>
    <col min="9205" max="9205" width="32.28515625" style="152" customWidth="1"/>
    <col min="9206" max="9206" width="29.7109375" style="152" customWidth="1"/>
    <col min="9207" max="9207" width="11.5703125" style="152" customWidth="1"/>
    <col min="9208" max="9208" width="12" style="152" customWidth="1"/>
    <col min="9209" max="9209" width="11.42578125" style="152"/>
    <col min="9210" max="9210" width="17.7109375" style="152" customWidth="1"/>
    <col min="9211" max="9211" width="16.85546875" style="152" customWidth="1"/>
    <col min="9212" max="9212" width="14.140625" style="152" bestFit="1" customWidth="1"/>
    <col min="9213" max="9213" width="11.42578125" style="152"/>
    <col min="9214" max="9214" width="15.42578125" style="152" customWidth="1"/>
    <col min="9215" max="9215" width="19.5703125" style="152" customWidth="1"/>
    <col min="9216" max="9216" width="12.28515625" style="152" customWidth="1"/>
    <col min="9217" max="9217" width="15.85546875" style="152" customWidth="1"/>
    <col min="9218" max="9218" width="15.28515625" style="152" customWidth="1"/>
    <col min="9219" max="9219" width="18.28515625" style="152" customWidth="1"/>
    <col min="9220" max="9221" width="11.42578125" style="152"/>
    <col min="9222" max="9222" width="18.42578125" style="152" customWidth="1"/>
    <col min="9223" max="9223" width="18.85546875" style="152" customWidth="1"/>
    <col min="9224" max="9224" width="15.140625" style="152" bestFit="1" customWidth="1"/>
    <col min="9225" max="9460" width="11.42578125" style="152"/>
    <col min="9461" max="9461" width="32.28515625" style="152" customWidth="1"/>
    <col min="9462" max="9462" width="29.7109375" style="152" customWidth="1"/>
    <col min="9463" max="9463" width="11.5703125" style="152" customWidth="1"/>
    <col min="9464" max="9464" width="12" style="152" customWidth="1"/>
    <col min="9465" max="9465" width="11.42578125" style="152"/>
    <col min="9466" max="9466" width="17.7109375" style="152" customWidth="1"/>
    <col min="9467" max="9467" width="16.85546875" style="152" customWidth="1"/>
    <col min="9468" max="9468" width="14.140625" style="152" bestFit="1" customWidth="1"/>
    <col min="9469" max="9469" width="11.42578125" style="152"/>
    <col min="9470" max="9470" width="15.42578125" style="152" customWidth="1"/>
    <col min="9471" max="9471" width="19.5703125" style="152" customWidth="1"/>
    <col min="9472" max="9472" width="12.28515625" style="152" customWidth="1"/>
    <col min="9473" max="9473" width="15.85546875" style="152" customWidth="1"/>
    <col min="9474" max="9474" width="15.28515625" style="152" customWidth="1"/>
    <col min="9475" max="9475" width="18.28515625" style="152" customWidth="1"/>
    <col min="9476" max="9477" width="11.42578125" style="152"/>
    <col min="9478" max="9478" width="18.42578125" style="152" customWidth="1"/>
    <col min="9479" max="9479" width="18.85546875" style="152" customWidth="1"/>
    <col min="9480" max="9480" width="15.140625" style="152" bestFit="1" customWidth="1"/>
    <col min="9481" max="9716" width="11.42578125" style="152"/>
    <col min="9717" max="9717" width="32.28515625" style="152" customWidth="1"/>
    <col min="9718" max="9718" width="29.7109375" style="152" customWidth="1"/>
    <col min="9719" max="9719" width="11.5703125" style="152" customWidth="1"/>
    <col min="9720" max="9720" width="12" style="152" customWidth="1"/>
    <col min="9721" max="9721" width="11.42578125" style="152"/>
    <col min="9722" max="9722" width="17.7109375" style="152" customWidth="1"/>
    <col min="9723" max="9723" width="16.85546875" style="152" customWidth="1"/>
    <col min="9724" max="9724" width="14.140625" style="152" bestFit="1" customWidth="1"/>
    <col min="9725" max="9725" width="11.42578125" style="152"/>
    <col min="9726" max="9726" width="15.42578125" style="152" customWidth="1"/>
    <col min="9727" max="9727" width="19.5703125" style="152" customWidth="1"/>
    <col min="9728" max="9728" width="12.28515625" style="152" customWidth="1"/>
    <col min="9729" max="9729" width="15.85546875" style="152" customWidth="1"/>
    <col min="9730" max="9730" width="15.28515625" style="152" customWidth="1"/>
    <col min="9731" max="9731" width="18.28515625" style="152" customWidth="1"/>
    <col min="9732" max="9733" width="11.42578125" style="152"/>
    <col min="9734" max="9734" width="18.42578125" style="152" customWidth="1"/>
    <col min="9735" max="9735" width="18.85546875" style="152" customWidth="1"/>
    <col min="9736" max="9736" width="15.140625" style="152" bestFit="1" customWidth="1"/>
    <col min="9737" max="9972" width="11.42578125" style="152"/>
    <col min="9973" max="9973" width="32.28515625" style="152" customWidth="1"/>
    <col min="9974" max="9974" width="29.7109375" style="152" customWidth="1"/>
    <col min="9975" max="9975" width="11.5703125" style="152" customWidth="1"/>
    <col min="9976" max="9976" width="12" style="152" customWidth="1"/>
    <col min="9977" max="9977" width="11.42578125" style="152"/>
    <col min="9978" max="9978" width="17.7109375" style="152" customWidth="1"/>
    <col min="9979" max="9979" width="16.85546875" style="152" customWidth="1"/>
    <col min="9980" max="9980" width="14.140625" style="152" bestFit="1" customWidth="1"/>
    <col min="9981" max="9981" width="11.42578125" style="152"/>
    <col min="9982" max="9982" width="15.42578125" style="152" customWidth="1"/>
    <col min="9983" max="9983" width="19.5703125" style="152" customWidth="1"/>
    <col min="9984" max="9984" width="12.28515625" style="152" customWidth="1"/>
    <col min="9985" max="9985" width="15.85546875" style="152" customWidth="1"/>
    <col min="9986" max="9986" width="15.28515625" style="152" customWidth="1"/>
    <col min="9987" max="9987" width="18.28515625" style="152" customWidth="1"/>
    <col min="9988" max="9989" width="11.42578125" style="152"/>
    <col min="9990" max="9990" width="18.42578125" style="152" customWidth="1"/>
    <col min="9991" max="9991" width="18.85546875" style="152" customWidth="1"/>
    <col min="9992" max="9992" width="15.140625" style="152" bestFit="1" customWidth="1"/>
    <col min="9993" max="10228" width="11.42578125" style="152"/>
    <col min="10229" max="10229" width="32.28515625" style="152" customWidth="1"/>
    <col min="10230" max="10230" width="29.7109375" style="152" customWidth="1"/>
    <col min="10231" max="10231" width="11.5703125" style="152" customWidth="1"/>
    <col min="10232" max="10232" width="12" style="152" customWidth="1"/>
    <col min="10233" max="10233" width="11.42578125" style="152"/>
    <col min="10234" max="10234" width="17.7109375" style="152" customWidth="1"/>
    <col min="10235" max="10235" width="16.85546875" style="152" customWidth="1"/>
    <col min="10236" max="10236" width="14.140625" style="152" bestFit="1" customWidth="1"/>
    <col min="10237" max="10237" width="11.42578125" style="152"/>
    <col min="10238" max="10238" width="15.42578125" style="152" customWidth="1"/>
    <col min="10239" max="10239" width="19.5703125" style="152" customWidth="1"/>
    <col min="10240" max="10240" width="12.28515625" style="152" customWidth="1"/>
    <col min="10241" max="10241" width="15.85546875" style="152" customWidth="1"/>
    <col min="10242" max="10242" width="15.28515625" style="152" customWidth="1"/>
    <col min="10243" max="10243" width="18.28515625" style="152" customWidth="1"/>
    <col min="10244" max="10245" width="11.42578125" style="152"/>
    <col min="10246" max="10246" width="18.42578125" style="152" customWidth="1"/>
    <col min="10247" max="10247" width="18.85546875" style="152" customWidth="1"/>
    <col min="10248" max="10248" width="15.140625" style="152" bestFit="1" customWidth="1"/>
    <col min="10249" max="10484" width="11.42578125" style="152"/>
    <col min="10485" max="10485" width="32.28515625" style="152" customWidth="1"/>
    <col min="10486" max="10486" width="29.7109375" style="152" customWidth="1"/>
    <col min="10487" max="10487" width="11.5703125" style="152" customWidth="1"/>
    <col min="10488" max="10488" width="12" style="152" customWidth="1"/>
    <col min="10489" max="10489" width="11.42578125" style="152"/>
    <col min="10490" max="10490" width="17.7109375" style="152" customWidth="1"/>
    <col min="10491" max="10491" width="16.85546875" style="152" customWidth="1"/>
    <col min="10492" max="10492" width="14.140625" style="152" bestFit="1" customWidth="1"/>
    <col min="10493" max="10493" width="11.42578125" style="152"/>
    <col min="10494" max="10494" width="15.42578125" style="152" customWidth="1"/>
    <col min="10495" max="10495" width="19.5703125" style="152" customWidth="1"/>
    <col min="10496" max="10496" width="12.28515625" style="152" customWidth="1"/>
    <col min="10497" max="10497" width="15.85546875" style="152" customWidth="1"/>
    <col min="10498" max="10498" width="15.28515625" style="152" customWidth="1"/>
    <col min="10499" max="10499" width="18.28515625" style="152" customWidth="1"/>
    <col min="10500" max="10501" width="11.42578125" style="152"/>
    <col min="10502" max="10502" width="18.42578125" style="152" customWidth="1"/>
    <col min="10503" max="10503" width="18.85546875" style="152" customWidth="1"/>
    <col min="10504" max="10504" width="15.140625" style="152" bestFit="1" customWidth="1"/>
    <col min="10505" max="10740" width="11.42578125" style="152"/>
    <col min="10741" max="10741" width="32.28515625" style="152" customWidth="1"/>
    <col min="10742" max="10742" width="29.7109375" style="152" customWidth="1"/>
    <col min="10743" max="10743" width="11.5703125" style="152" customWidth="1"/>
    <col min="10744" max="10744" width="12" style="152" customWidth="1"/>
    <col min="10745" max="10745" width="11.42578125" style="152"/>
    <col min="10746" max="10746" width="17.7109375" style="152" customWidth="1"/>
    <col min="10747" max="10747" width="16.85546875" style="152" customWidth="1"/>
    <col min="10748" max="10748" width="14.140625" style="152" bestFit="1" customWidth="1"/>
    <col min="10749" max="10749" width="11.42578125" style="152"/>
    <col min="10750" max="10750" width="15.42578125" style="152" customWidth="1"/>
    <col min="10751" max="10751" width="19.5703125" style="152" customWidth="1"/>
    <col min="10752" max="10752" width="12.28515625" style="152" customWidth="1"/>
    <col min="10753" max="10753" width="15.85546875" style="152" customWidth="1"/>
    <col min="10754" max="10754" width="15.28515625" style="152" customWidth="1"/>
    <col min="10755" max="10755" width="18.28515625" style="152" customWidth="1"/>
    <col min="10756" max="10757" width="11.42578125" style="152"/>
    <col min="10758" max="10758" width="18.42578125" style="152" customWidth="1"/>
    <col min="10759" max="10759" width="18.85546875" style="152" customWidth="1"/>
    <col min="10760" max="10760" width="15.140625" style="152" bestFit="1" customWidth="1"/>
    <col min="10761" max="10996" width="11.42578125" style="152"/>
    <col min="10997" max="10997" width="32.28515625" style="152" customWidth="1"/>
    <col min="10998" max="10998" width="29.7109375" style="152" customWidth="1"/>
    <col min="10999" max="10999" width="11.5703125" style="152" customWidth="1"/>
    <col min="11000" max="11000" width="12" style="152" customWidth="1"/>
    <col min="11001" max="11001" width="11.42578125" style="152"/>
    <col min="11002" max="11002" width="17.7109375" style="152" customWidth="1"/>
    <col min="11003" max="11003" width="16.85546875" style="152" customWidth="1"/>
    <col min="11004" max="11004" width="14.140625" style="152" bestFit="1" customWidth="1"/>
    <col min="11005" max="11005" width="11.42578125" style="152"/>
    <col min="11006" max="11006" width="15.42578125" style="152" customWidth="1"/>
    <col min="11007" max="11007" width="19.5703125" style="152" customWidth="1"/>
    <col min="11008" max="11008" width="12.28515625" style="152" customWidth="1"/>
    <col min="11009" max="11009" width="15.85546875" style="152" customWidth="1"/>
    <col min="11010" max="11010" width="15.28515625" style="152" customWidth="1"/>
    <col min="11011" max="11011" width="18.28515625" style="152" customWidth="1"/>
    <col min="11012" max="11013" width="11.42578125" style="152"/>
    <col min="11014" max="11014" width="18.42578125" style="152" customWidth="1"/>
    <col min="11015" max="11015" width="18.85546875" style="152" customWidth="1"/>
    <col min="11016" max="11016" width="15.140625" style="152" bestFit="1" customWidth="1"/>
    <col min="11017" max="11252" width="11.42578125" style="152"/>
    <col min="11253" max="11253" width="32.28515625" style="152" customWidth="1"/>
    <col min="11254" max="11254" width="29.7109375" style="152" customWidth="1"/>
    <col min="11255" max="11255" width="11.5703125" style="152" customWidth="1"/>
    <col min="11256" max="11256" width="12" style="152" customWidth="1"/>
    <col min="11257" max="11257" width="11.42578125" style="152"/>
    <col min="11258" max="11258" width="17.7109375" style="152" customWidth="1"/>
    <col min="11259" max="11259" width="16.85546875" style="152" customWidth="1"/>
    <col min="11260" max="11260" width="14.140625" style="152" bestFit="1" customWidth="1"/>
    <col min="11261" max="11261" width="11.42578125" style="152"/>
    <col min="11262" max="11262" width="15.42578125" style="152" customWidth="1"/>
    <col min="11263" max="11263" width="19.5703125" style="152" customWidth="1"/>
    <col min="11264" max="11264" width="12.28515625" style="152" customWidth="1"/>
    <col min="11265" max="11265" width="15.85546875" style="152" customWidth="1"/>
    <col min="11266" max="11266" width="15.28515625" style="152" customWidth="1"/>
    <col min="11267" max="11267" width="18.28515625" style="152" customWidth="1"/>
    <col min="11268" max="11269" width="11.42578125" style="152"/>
    <col min="11270" max="11270" width="18.42578125" style="152" customWidth="1"/>
    <col min="11271" max="11271" width="18.85546875" style="152" customWidth="1"/>
    <col min="11272" max="11272" width="15.140625" style="152" bestFit="1" customWidth="1"/>
    <col min="11273" max="11508" width="11.42578125" style="152"/>
    <col min="11509" max="11509" width="32.28515625" style="152" customWidth="1"/>
    <col min="11510" max="11510" width="29.7109375" style="152" customWidth="1"/>
    <col min="11511" max="11511" width="11.5703125" style="152" customWidth="1"/>
    <col min="11512" max="11512" width="12" style="152" customWidth="1"/>
    <col min="11513" max="11513" width="11.42578125" style="152"/>
    <col min="11514" max="11514" width="17.7109375" style="152" customWidth="1"/>
    <col min="11515" max="11515" width="16.85546875" style="152" customWidth="1"/>
    <col min="11516" max="11516" width="14.140625" style="152" bestFit="1" customWidth="1"/>
    <col min="11517" max="11517" width="11.42578125" style="152"/>
    <col min="11518" max="11518" width="15.42578125" style="152" customWidth="1"/>
    <col min="11519" max="11519" width="19.5703125" style="152" customWidth="1"/>
    <col min="11520" max="11520" width="12.28515625" style="152" customWidth="1"/>
    <col min="11521" max="11521" width="15.85546875" style="152" customWidth="1"/>
    <col min="11522" max="11522" width="15.28515625" style="152" customWidth="1"/>
    <col min="11523" max="11523" width="18.28515625" style="152" customWidth="1"/>
    <col min="11524" max="11525" width="11.42578125" style="152"/>
    <col min="11526" max="11526" width="18.42578125" style="152" customWidth="1"/>
    <col min="11527" max="11527" width="18.85546875" style="152" customWidth="1"/>
    <col min="11528" max="11528" width="15.140625" style="152" bestFit="1" customWidth="1"/>
    <col min="11529" max="11764" width="11.42578125" style="152"/>
    <col min="11765" max="11765" width="32.28515625" style="152" customWidth="1"/>
    <col min="11766" max="11766" width="29.7109375" style="152" customWidth="1"/>
    <col min="11767" max="11767" width="11.5703125" style="152" customWidth="1"/>
    <col min="11768" max="11768" width="12" style="152" customWidth="1"/>
    <col min="11769" max="11769" width="11.42578125" style="152"/>
    <col min="11770" max="11770" width="17.7109375" style="152" customWidth="1"/>
    <col min="11771" max="11771" width="16.85546875" style="152" customWidth="1"/>
    <col min="11772" max="11772" width="14.140625" style="152" bestFit="1" customWidth="1"/>
    <col min="11773" max="11773" width="11.42578125" style="152"/>
    <col min="11774" max="11774" width="15.42578125" style="152" customWidth="1"/>
    <col min="11775" max="11775" width="19.5703125" style="152" customWidth="1"/>
    <col min="11776" max="11776" width="12.28515625" style="152" customWidth="1"/>
    <col min="11777" max="11777" width="15.85546875" style="152" customWidth="1"/>
    <col min="11778" max="11778" width="15.28515625" style="152" customWidth="1"/>
    <col min="11779" max="11779" width="18.28515625" style="152" customWidth="1"/>
    <col min="11780" max="11781" width="11.42578125" style="152"/>
    <col min="11782" max="11782" width="18.42578125" style="152" customWidth="1"/>
    <col min="11783" max="11783" width="18.85546875" style="152" customWidth="1"/>
    <col min="11784" max="11784" width="15.140625" style="152" bestFit="1" customWidth="1"/>
    <col min="11785" max="12020" width="11.42578125" style="152"/>
    <col min="12021" max="12021" width="32.28515625" style="152" customWidth="1"/>
    <col min="12022" max="12022" width="29.7109375" style="152" customWidth="1"/>
    <col min="12023" max="12023" width="11.5703125" style="152" customWidth="1"/>
    <col min="12024" max="12024" width="12" style="152" customWidth="1"/>
    <col min="12025" max="12025" width="11.42578125" style="152"/>
    <col min="12026" max="12026" width="17.7109375" style="152" customWidth="1"/>
    <col min="12027" max="12027" width="16.85546875" style="152" customWidth="1"/>
    <col min="12028" max="12028" width="14.140625" style="152" bestFit="1" customWidth="1"/>
    <col min="12029" max="12029" width="11.42578125" style="152"/>
    <col min="12030" max="12030" width="15.42578125" style="152" customWidth="1"/>
    <col min="12031" max="12031" width="19.5703125" style="152" customWidth="1"/>
    <col min="12032" max="12032" width="12.28515625" style="152" customWidth="1"/>
    <col min="12033" max="12033" width="15.85546875" style="152" customWidth="1"/>
    <col min="12034" max="12034" width="15.28515625" style="152" customWidth="1"/>
    <col min="12035" max="12035" width="18.28515625" style="152" customWidth="1"/>
    <col min="12036" max="12037" width="11.42578125" style="152"/>
    <col min="12038" max="12038" width="18.42578125" style="152" customWidth="1"/>
    <col min="12039" max="12039" width="18.85546875" style="152" customWidth="1"/>
    <col min="12040" max="12040" width="15.140625" style="152" bestFit="1" customWidth="1"/>
    <col min="12041" max="12276" width="11.42578125" style="152"/>
    <col min="12277" max="12277" width="32.28515625" style="152" customWidth="1"/>
    <col min="12278" max="12278" width="29.7109375" style="152" customWidth="1"/>
    <col min="12279" max="12279" width="11.5703125" style="152" customWidth="1"/>
    <col min="12280" max="12280" width="12" style="152" customWidth="1"/>
    <col min="12281" max="12281" width="11.42578125" style="152"/>
    <col min="12282" max="12282" width="17.7109375" style="152" customWidth="1"/>
    <col min="12283" max="12283" width="16.85546875" style="152" customWidth="1"/>
    <col min="12284" max="12284" width="14.140625" style="152" bestFit="1" customWidth="1"/>
    <col min="12285" max="12285" width="11.42578125" style="152"/>
    <col min="12286" max="12286" width="15.42578125" style="152" customWidth="1"/>
    <col min="12287" max="12287" width="19.5703125" style="152" customWidth="1"/>
    <col min="12288" max="12288" width="12.28515625" style="152" customWidth="1"/>
    <col min="12289" max="12289" width="15.85546875" style="152" customWidth="1"/>
    <col min="12290" max="12290" width="15.28515625" style="152" customWidth="1"/>
    <col min="12291" max="12291" width="18.28515625" style="152" customWidth="1"/>
    <col min="12292" max="12293" width="11.42578125" style="152"/>
    <col min="12294" max="12294" width="18.42578125" style="152" customWidth="1"/>
    <col min="12295" max="12295" width="18.85546875" style="152" customWidth="1"/>
    <col min="12296" max="12296" width="15.140625" style="152" bestFit="1" customWidth="1"/>
    <col min="12297" max="12532" width="11.42578125" style="152"/>
    <col min="12533" max="12533" width="32.28515625" style="152" customWidth="1"/>
    <col min="12534" max="12534" width="29.7109375" style="152" customWidth="1"/>
    <col min="12535" max="12535" width="11.5703125" style="152" customWidth="1"/>
    <col min="12536" max="12536" width="12" style="152" customWidth="1"/>
    <col min="12537" max="12537" width="11.42578125" style="152"/>
    <col min="12538" max="12538" width="17.7109375" style="152" customWidth="1"/>
    <col min="12539" max="12539" width="16.85546875" style="152" customWidth="1"/>
    <col min="12540" max="12540" width="14.140625" style="152" bestFit="1" customWidth="1"/>
    <col min="12541" max="12541" width="11.42578125" style="152"/>
    <col min="12542" max="12542" width="15.42578125" style="152" customWidth="1"/>
    <col min="12543" max="12543" width="19.5703125" style="152" customWidth="1"/>
    <col min="12544" max="12544" width="12.28515625" style="152" customWidth="1"/>
    <col min="12545" max="12545" width="15.85546875" style="152" customWidth="1"/>
    <col min="12546" max="12546" width="15.28515625" style="152" customWidth="1"/>
    <col min="12547" max="12547" width="18.28515625" style="152" customWidth="1"/>
    <col min="12548" max="12549" width="11.42578125" style="152"/>
    <col min="12550" max="12550" width="18.42578125" style="152" customWidth="1"/>
    <col min="12551" max="12551" width="18.85546875" style="152" customWidth="1"/>
    <col min="12552" max="12552" width="15.140625" style="152" bestFit="1" customWidth="1"/>
    <col min="12553" max="12788" width="11.42578125" style="152"/>
    <col min="12789" max="12789" width="32.28515625" style="152" customWidth="1"/>
    <col min="12790" max="12790" width="29.7109375" style="152" customWidth="1"/>
    <col min="12791" max="12791" width="11.5703125" style="152" customWidth="1"/>
    <col min="12792" max="12792" width="12" style="152" customWidth="1"/>
    <col min="12793" max="12793" width="11.42578125" style="152"/>
    <col min="12794" max="12794" width="17.7109375" style="152" customWidth="1"/>
    <col min="12795" max="12795" width="16.85546875" style="152" customWidth="1"/>
    <col min="12796" max="12796" width="14.140625" style="152" bestFit="1" customWidth="1"/>
    <col min="12797" max="12797" width="11.42578125" style="152"/>
    <col min="12798" max="12798" width="15.42578125" style="152" customWidth="1"/>
    <col min="12799" max="12799" width="19.5703125" style="152" customWidth="1"/>
    <col min="12800" max="12800" width="12.28515625" style="152" customWidth="1"/>
    <col min="12801" max="12801" width="15.85546875" style="152" customWidth="1"/>
    <col min="12802" max="12802" width="15.28515625" style="152" customWidth="1"/>
    <col min="12803" max="12803" width="18.28515625" style="152" customWidth="1"/>
    <col min="12804" max="12805" width="11.42578125" style="152"/>
    <col min="12806" max="12806" width="18.42578125" style="152" customWidth="1"/>
    <col min="12807" max="12807" width="18.85546875" style="152" customWidth="1"/>
    <col min="12808" max="12808" width="15.140625" style="152" bestFit="1" customWidth="1"/>
    <col min="12809" max="13044" width="11.42578125" style="152"/>
    <col min="13045" max="13045" width="32.28515625" style="152" customWidth="1"/>
    <col min="13046" max="13046" width="29.7109375" style="152" customWidth="1"/>
    <col min="13047" max="13047" width="11.5703125" style="152" customWidth="1"/>
    <col min="13048" max="13048" width="12" style="152" customWidth="1"/>
    <col min="13049" max="13049" width="11.42578125" style="152"/>
    <col min="13050" max="13050" width="17.7109375" style="152" customWidth="1"/>
    <col min="13051" max="13051" width="16.85546875" style="152" customWidth="1"/>
    <col min="13052" max="13052" width="14.140625" style="152" bestFit="1" customWidth="1"/>
    <col min="13053" max="13053" width="11.42578125" style="152"/>
    <col min="13054" max="13054" width="15.42578125" style="152" customWidth="1"/>
    <col min="13055" max="13055" width="19.5703125" style="152" customWidth="1"/>
    <col min="13056" max="13056" width="12.28515625" style="152" customWidth="1"/>
    <col min="13057" max="13057" width="15.85546875" style="152" customWidth="1"/>
    <col min="13058" max="13058" width="15.28515625" style="152" customWidth="1"/>
    <col min="13059" max="13059" width="18.28515625" style="152" customWidth="1"/>
    <col min="13060" max="13061" width="11.42578125" style="152"/>
    <col min="13062" max="13062" width="18.42578125" style="152" customWidth="1"/>
    <col min="13063" max="13063" width="18.85546875" style="152" customWidth="1"/>
    <col min="13064" max="13064" width="15.140625" style="152" bestFit="1" customWidth="1"/>
    <col min="13065" max="13300" width="11.42578125" style="152"/>
    <col min="13301" max="13301" width="32.28515625" style="152" customWidth="1"/>
    <col min="13302" max="13302" width="29.7109375" style="152" customWidth="1"/>
    <col min="13303" max="13303" width="11.5703125" style="152" customWidth="1"/>
    <col min="13304" max="13304" width="12" style="152" customWidth="1"/>
    <col min="13305" max="13305" width="11.42578125" style="152"/>
    <col min="13306" max="13306" width="17.7109375" style="152" customWidth="1"/>
    <col min="13307" max="13307" width="16.85546875" style="152" customWidth="1"/>
    <col min="13308" max="13308" width="14.140625" style="152" bestFit="1" customWidth="1"/>
    <col min="13309" max="13309" width="11.42578125" style="152"/>
    <col min="13310" max="13310" width="15.42578125" style="152" customWidth="1"/>
    <col min="13311" max="13311" width="19.5703125" style="152" customWidth="1"/>
    <col min="13312" max="13312" width="12.28515625" style="152" customWidth="1"/>
    <col min="13313" max="13313" width="15.85546875" style="152" customWidth="1"/>
    <col min="13314" max="13314" width="15.28515625" style="152" customWidth="1"/>
    <col min="13315" max="13315" width="18.28515625" style="152" customWidth="1"/>
    <col min="13316" max="13317" width="11.42578125" style="152"/>
    <col min="13318" max="13318" width="18.42578125" style="152" customWidth="1"/>
    <col min="13319" max="13319" width="18.85546875" style="152" customWidth="1"/>
    <col min="13320" max="13320" width="15.140625" style="152" bestFit="1" customWidth="1"/>
    <col min="13321" max="13556" width="11.42578125" style="152"/>
    <col min="13557" max="13557" width="32.28515625" style="152" customWidth="1"/>
    <col min="13558" max="13558" width="29.7109375" style="152" customWidth="1"/>
    <col min="13559" max="13559" width="11.5703125" style="152" customWidth="1"/>
    <col min="13560" max="13560" width="12" style="152" customWidth="1"/>
    <col min="13561" max="13561" width="11.42578125" style="152"/>
    <col min="13562" max="13562" width="17.7109375" style="152" customWidth="1"/>
    <col min="13563" max="13563" width="16.85546875" style="152" customWidth="1"/>
    <col min="13564" max="13564" width="14.140625" style="152" bestFit="1" customWidth="1"/>
    <col min="13565" max="13565" width="11.42578125" style="152"/>
    <col min="13566" max="13566" width="15.42578125" style="152" customWidth="1"/>
    <col min="13567" max="13567" width="19.5703125" style="152" customWidth="1"/>
    <col min="13568" max="13568" width="12.28515625" style="152" customWidth="1"/>
    <col min="13569" max="13569" width="15.85546875" style="152" customWidth="1"/>
    <col min="13570" max="13570" width="15.28515625" style="152" customWidth="1"/>
    <col min="13571" max="13571" width="18.28515625" style="152" customWidth="1"/>
    <col min="13572" max="13573" width="11.42578125" style="152"/>
    <col min="13574" max="13574" width="18.42578125" style="152" customWidth="1"/>
    <col min="13575" max="13575" width="18.85546875" style="152" customWidth="1"/>
    <col min="13576" max="13576" width="15.140625" style="152" bestFit="1" customWidth="1"/>
    <col min="13577" max="13812" width="11.42578125" style="152"/>
    <col min="13813" max="13813" width="32.28515625" style="152" customWidth="1"/>
    <col min="13814" max="13814" width="29.7109375" style="152" customWidth="1"/>
    <col min="13815" max="13815" width="11.5703125" style="152" customWidth="1"/>
    <col min="13816" max="13816" width="12" style="152" customWidth="1"/>
    <col min="13817" max="13817" width="11.42578125" style="152"/>
    <col min="13818" max="13818" width="17.7109375" style="152" customWidth="1"/>
    <col min="13819" max="13819" width="16.85546875" style="152" customWidth="1"/>
    <col min="13820" max="13820" width="14.140625" style="152" bestFit="1" customWidth="1"/>
    <col min="13821" max="13821" width="11.42578125" style="152"/>
    <col min="13822" max="13822" width="15.42578125" style="152" customWidth="1"/>
    <col min="13823" max="13823" width="19.5703125" style="152" customWidth="1"/>
    <col min="13824" max="13824" width="12.28515625" style="152" customWidth="1"/>
    <col min="13825" max="13825" width="15.85546875" style="152" customWidth="1"/>
    <col min="13826" max="13826" width="15.28515625" style="152" customWidth="1"/>
    <col min="13827" max="13827" width="18.28515625" style="152" customWidth="1"/>
    <col min="13828" max="13829" width="11.42578125" style="152"/>
    <col min="13830" max="13830" width="18.42578125" style="152" customWidth="1"/>
    <col min="13831" max="13831" width="18.85546875" style="152" customWidth="1"/>
    <col min="13832" max="13832" width="15.140625" style="152" bestFit="1" customWidth="1"/>
    <col min="13833" max="14068" width="11.42578125" style="152"/>
    <col min="14069" max="14069" width="32.28515625" style="152" customWidth="1"/>
    <col min="14070" max="14070" width="29.7109375" style="152" customWidth="1"/>
    <col min="14071" max="14071" width="11.5703125" style="152" customWidth="1"/>
    <col min="14072" max="14072" width="12" style="152" customWidth="1"/>
    <col min="14073" max="14073" width="11.42578125" style="152"/>
    <col min="14074" max="14074" width="17.7109375" style="152" customWidth="1"/>
    <col min="14075" max="14075" width="16.85546875" style="152" customWidth="1"/>
    <col min="14076" max="14076" width="14.140625" style="152" bestFit="1" customWidth="1"/>
    <col min="14077" max="14077" width="11.42578125" style="152"/>
    <col min="14078" max="14078" width="15.42578125" style="152" customWidth="1"/>
    <col min="14079" max="14079" width="19.5703125" style="152" customWidth="1"/>
    <col min="14080" max="14080" width="12.28515625" style="152" customWidth="1"/>
    <col min="14081" max="14081" width="15.85546875" style="152" customWidth="1"/>
    <col min="14082" max="14082" width="15.28515625" style="152" customWidth="1"/>
    <col min="14083" max="14083" width="18.28515625" style="152" customWidth="1"/>
    <col min="14084" max="14085" width="11.42578125" style="152"/>
    <col min="14086" max="14086" width="18.42578125" style="152" customWidth="1"/>
    <col min="14087" max="14087" width="18.85546875" style="152" customWidth="1"/>
    <col min="14088" max="14088" width="15.140625" style="152" bestFit="1" customWidth="1"/>
    <col min="14089" max="14324" width="11.42578125" style="152"/>
    <col min="14325" max="14325" width="32.28515625" style="152" customWidth="1"/>
    <col min="14326" max="14326" width="29.7109375" style="152" customWidth="1"/>
    <col min="14327" max="14327" width="11.5703125" style="152" customWidth="1"/>
    <col min="14328" max="14328" width="12" style="152" customWidth="1"/>
    <col min="14329" max="14329" width="11.42578125" style="152"/>
    <col min="14330" max="14330" width="17.7109375" style="152" customWidth="1"/>
    <col min="14331" max="14331" width="16.85546875" style="152" customWidth="1"/>
    <col min="14332" max="14332" width="14.140625" style="152" bestFit="1" customWidth="1"/>
    <col min="14333" max="14333" width="11.42578125" style="152"/>
    <col min="14334" max="14334" width="15.42578125" style="152" customWidth="1"/>
    <col min="14335" max="14335" width="19.5703125" style="152" customWidth="1"/>
    <col min="14336" max="14336" width="12.28515625" style="152" customWidth="1"/>
    <col min="14337" max="14337" width="15.85546875" style="152" customWidth="1"/>
    <col min="14338" max="14338" width="15.28515625" style="152" customWidth="1"/>
    <col min="14339" max="14339" width="18.28515625" style="152" customWidth="1"/>
    <col min="14340" max="14341" width="11.42578125" style="152"/>
    <col min="14342" max="14342" width="18.42578125" style="152" customWidth="1"/>
    <col min="14343" max="14343" width="18.85546875" style="152" customWidth="1"/>
    <col min="14344" max="14344" width="15.140625" style="152" bestFit="1" customWidth="1"/>
    <col min="14345" max="14580" width="11.42578125" style="152"/>
    <col min="14581" max="14581" width="32.28515625" style="152" customWidth="1"/>
    <col min="14582" max="14582" width="29.7109375" style="152" customWidth="1"/>
    <col min="14583" max="14583" width="11.5703125" style="152" customWidth="1"/>
    <col min="14584" max="14584" width="12" style="152" customWidth="1"/>
    <col min="14585" max="14585" width="11.42578125" style="152"/>
    <col min="14586" max="14586" width="17.7109375" style="152" customWidth="1"/>
    <col min="14587" max="14587" width="16.85546875" style="152" customWidth="1"/>
    <col min="14588" max="14588" width="14.140625" style="152" bestFit="1" customWidth="1"/>
    <col min="14589" max="14589" width="11.42578125" style="152"/>
    <col min="14590" max="14590" width="15.42578125" style="152" customWidth="1"/>
    <col min="14591" max="14591" width="19.5703125" style="152" customWidth="1"/>
    <col min="14592" max="14592" width="12.28515625" style="152" customWidth="1"/>
    <col min="14593" max="14593" width="15.85546875" style="152" customWidth="1"/>
    <col min="14594" max="14594" width="15.28515625" style="152" customWidth="1"/>
    <col min="14595" max="14595" width="18.28515625" style="152" customWidth="1"/>
    <col min="14596" max="14597" width="11.42578125" style="152"/>
    <col min="14598" max="14598" width="18.42578125" style="152" customWidth="1"/>
    <col min="14599" max="14599" width="18.85546875" style="152" customWidth="1"/>
    <col min="14600" max="14600" width="15.140625" style="152" bestFit="1" customWidth="1"/>
    <col min="14601" max="14836" width="11.42578125" style="152"/>
    <col min="14837" max="14837" width="32.28515625" style="152" customWidth="1"/>
    <col min="14838" max="14838" width="29.7109375" style="152" customWidth="1"/>
    <col min="14839" max="14839" width="11.5703125" style="152" customWidth="1"/>
    <col min="14840" max="14840" width="12" style="152" customWidth="1"/>
    <col min="14841" max="14841" width="11.42578125" style="152"/>
    <col min="14842" max="14842" width="17.7109375" style="152" customWidth="1"/>
    <col min="14843" max="14843" width="16.85546875" style="152" customWidth="1"/>
    <col min="14844" max="14844" width="14.140625" style="152" bestFit="1" customWidth="1"/>
    <col min="14845" max="14845" width="11.42578125" style="152"/>
    <col min="14846" max="14846" width="15.42578125" style="152" customWidth="1"/>
    <col min="14847" max="14847" width="19.5703125" style="152" customWidth="1"/>
    <col min="14848" max="14848" width="12.28515625" style="152" customWidth="1"/>
    <col min="14849" max="14849" width="15.85546875" style="152" customWidth="1"/>
    <col min="14850" max="14850" width="15.28515625" style="152" customWidth="1"/>
    <col min="14851" max="14851" width="18.28515625" style="152" customWidth="1"/>
    <col min="14852" max="14853" width="11.42578125" style="152"/>
    <col min="14854" max="14854" width="18.42578125" style="152" customWidth="1"/>
    <col min="14855" max="14855" width="18.85546875" style="152" customWidth="1"/>
    <col min="14856" max="14856" width="15.140625" style="152" bestFit="1" customWidth="1"/>
    <col min="14857" max="15092" width="11.42578125" style="152"/>
    <col min="15093" max="15093" width="32.28515625" style="152" customWidth="1"/>
    <col min="15094" max="15094" width="29.7109375" style="152" customWidth="1"/>
    <col min="15095" max="15095" width="11.5703125" style="152" customWidth="1"/>
    <col min="15096" max="15096" width="12" style="152" customWidth="1"/>
    <col min="15097" max="15097" width="11.42578125" style="152"/>
    <col min="15098" max="15098" width="17.7109375" style="152" customWidth="1"/>
    <col min="15099" max="15099" width="16.85546875" style="152" customWidth="1"/>
    <col min="15100" max="15100" width="14.140625" style="152" bestFit="1" customWidth="1"/>
    <col min="15101" max="15101" width="11.42578125" style="152"/>
    <col min="15102" max="15102" width="15.42578125" style="152" customWidth="1"/>
    <col min="15103" max="15103" width="19.5703125" style="152" customWidth="1"/>
    <col min="15104" max="15104" width="12.28515625" style="152" customWidth="1"/>
    <col min="15105" max="15105" width="15.85546875" style="152" customWidth="1"/>
    <col min="15106" max="15106" width="15.28515625" style="152" customWidth="1"/>
    <col min="15107" max="15107" width="18.28515625" style="152" customWidth="1"/>
    <col min="15108" max="15109" width="11.42578125" style="152"/>
    <col min="15110" max="15110" width="18.42578125" style="152" customWidth="1"/>
    <col min="15111" max="15111" width="18.85546875" style="152" customWidth="1"/>
    <col min="15112" max="15112" width="15.140625" style="152" bestFit="1" customWidth="1"/>
    <col min="15113" max="15348" width="11.42578125" style="152"/>
    <col min="15349" max="15349" width="32.28515625" style="152" customWidth="1"/>
    <col min="15350" max="15350" width="29.7109375" style="152" customWidth="1"/>
    <col min="15351" max="15351" width="11.5703125" style="152" customWidth="1"/>
    <col min="15352" max="15352" width="12" style="152" customWidth="1"/>
    <col min="15353" max="15353" width="11.42578125" style="152"/>
    <col min="15354" max="15354" width="17.7109375" style="152" customWidth="1"/>
    <col min="15355" max="15355" width="16.85546875" style="152" customWidth="1"/>
    <col min="15356" max="15356" width="14.140625" style="152" bestFit="1" customWidth="1"/>
    <col min="15357" max="15357" width="11.42578125" style="152"/>
    <col min="15358" max="15358" width="15.42578125" style="152" customWidth="1"/>
    <col min="15359" max="15359" width="19.5703125" style="152" customWidth="1"/>
    <col min="15360" max="15360" width="12.28515625" style="152" customWidth="1"/>
    <col min="15361" max="15361" width="15.85546875" style="152" customWidth="1"/>
    <col min="15362" max="15362" width="15.28515625" style="152" customWidth="1"/>
    <col min="15363" max="15363" width="18.28515625" style="152" customWidth="1"/>
    <col min="15364" max="15365" width="11.42578125" style="152"/>
    <col min="15366" max="15366" width="18.42578125" style="152" customWidth="1"/>
    <col min="15367" max="15367" width="18.85546875" style="152" customWidth="1"/>
    <col min="15368" max="15368" width="15.140625" style="152" bestFit="1" customWidth="1"/>
    <col min="15369" max="15604" width="11.42578125" style="152"/>
    <col min="15605" max="15605" width="32.28515625" style="152" customWidth="1"/>
    <col min="15606" max="15606" width="29.7109375" style="152" customWidth="1"/>
    <col min="15607" max="15607" width="11.5703125" style="152" customWidth="1"/>
    <col min="15608" max="15608" width="12" style="152" customWidth="1"/>
    <col min="15609" max="15609" width="11.42578125" style="152"/>
    <col min="15610" max="15610" width="17.7109375" style="152" customWidth="1"/>
    <col min="15611" max="15611" width="16.85546875" style="152" customWidth="1"/>
    <col min="15612" max="15612" width="14.140625" style="152" bestFit="1" customWidth="1"/>
    <col min="15613" max="15613" width="11.42578125" style="152"/>
    <col min="15614" max="15614" width="15.42578125" style="152" customWidth="1"/>
    <col min="15615" max="15615" width="19.5703125" style="152" customWidth="1"/>
    <col min="15616" max="15616" width="12.28515625" style="152" customWidth="1"/>
    <col min="15617" max="15617" width="15.85546875" style="152" customWidth="1"/>
    <col min="15618" max="15618" width="15.28515625" style="152" customWidth="1"/>
    <col min="15619" max="15619" width="18.28515625" style="152" customWidth="1"/>
    <col min="15620" max="15621" width="11.42578125" style="152"/>
    <col min="15622" max="15622" width="18.42578125" style="152" customWidth="1"/>
    <col min="15623" max="15623" width="18.85546875" style="152" customWidth="1"/>
    <col min="15624" max="15624" width="15.140625" style="152" bestFit="1" customWidth="1"/>
    <col min="15625" max="15860" width="11.42578125" style="152"/>
    <col min="15861" max="15861" width="32.28515625" style="152" customWidth="1"/>
    <col min="15862" max="15862" width="29.7109375" style="152" customWidth="1"/>
    <col min="15863" max="15863" width="11.5703125" style="152" customWidth="1"/>
    <col min="15864" max="15864" width="12" style="152" customWidth="1"/>
    <col min="15865" max="15865" width="11.42578125" style="152"/>
    <col min="15866" max="15866" width="17.7109375" style="152" customWidth="1"/>
    <col min="15867" max="15867" width="16.85546875" style="152" customWidth="1"/>
    <col min="15868" max="15868" width="14.140625" style="152" bestFit="1" customWidth="1"/>
    <col min="15869" max="15869" width="11.42578125" style="152"/>
    <col min="15870" max="15870" width="15.42578125" style="152" customWidth="1"/>
    <col min="15871" max="15871" width="19.5703125" style="152" customWidth="1"/>
    <col min="15872" max="15872" width="12.28515625" style="152" customWidth="1"/>
    <col min="15873" max="15873" width="15.85546875" style="152" customWidth="1"/>
    <col min="15874" max="15874" width="15.28515625" style="152" customWidth="1"/>
    <col min="15875" max="15875" width="18.28515625" style="152" customWidth="1"/>
    <col min="15876" max="15877" width="11.42578125" style="152"/>
    <col min="15878" max="15878" width="18.42578125" style="152" customWidth="1"/>
    <col min="15879" max="15879" width="18.85546875" style="152" customWidth="1"/>
    <col min="15880" max="15880" width="15.140625" style="152" bestFit="1" customWidth="1"/>
    <col min="15881" max="16116" width="11.42578125" style="152"/>
    <col min="16117" max="16117" width="32.28515625" style="152" customWidth="1"/>
    <col min="16118" max="16118" width="29.7109375" style="152" customWidth="1"/>
    <col min="16119" max="16119" width="11.5703125" style="152" customWidth="1"/>
    <col min="16120" max="16120" width="12" style="152" customWidth="1"/>
    <col min="16121" max="16121" width="11.42578125" style="152"/>
    <col min="16122" max="16122" width="17.7109375" style="152" customWidth="1"/>
    <col min="16123" max="16123" width="16.85546875" style="152" customWidth="1"/>
    <col min="16124" max="16124" width="14.140625" style="152" bestFit="1" customWidth="1"/>
    <col min="16125" max="16125" width="11.42578125" style="152"/>
    <col min="16126" max="16126" width="15.42578125" style="152" customWidth="1"/>
    <col min="16127" max="16127" width="19.5703125" style="152" customWidth="1"/>
    <col min="16128" max="16128" width="12.28515625" style="152" customWidth="1"/>
    <col min="16129" max="16129" width="15.85546875" style="152" customWidth="1"/>
    <col min="16130" max="16130" width="15.28515625" style="152" customWidth="1"/>
    <col min="16131" max="16131" width="18.28515625" style="152" customWidth="1"/>
    <col min="16132" max="16133" width="11.42578125" style="152"/>
    <col min="16134" max="16134" width="18.42578125" style="152" customWidth="1"/>
    <col min="16135" max="16135" width="18.85546875" style="152" customWidth="1"/>
    <col min="16136" max="16136" width="15.140625" style="152" bestFit="1" customWidth="1"/>
    <col min="16137" max="16384" width="11.42578125" style="152"/>
  </cols>
  <sheetData>
    <row r="1" spans="1:15" ht="23.25" customHeight="1" thickBot="1" x14ac:dyDescent="0.3">
      <c r="A1" s="419" t="s">
        <v>222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1"/>
    </row>
    <row r="2" spans="1:15" ht="24.75" customHeight="1" thickBot="1" x14ac:dyDescent="0.3">
      <c r="A2" s="422" t="s">
        <v>223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4"/>
    </row>
    <row r="3" spans="1:15" ht="24" customHeight="1" x14ac:dyDescent="0.25">
      <c r="A3" s="427" t="s">
        <v>63</v>
      </c>
      <c r="B3" s="392" t="s">
        <v>5</v>
      </c>
      <c r="C3" s="429">
        <v>2020</v>
      </c>
      <c r="D3" s="429"/>
      <c r="E3" s="429"/>
      <c r="F3" s="429"/>
      <c r="G3" s="417" t="s">
        <v>234</v>
      </c>
      <c r="H3" s="417"/>
      <c r="I3" s="417"/>
      <c r="J3" s="417"/>
      <c r="K3" s="417"/>
      <c r="L3" s="404"/>
      <c r="M3" s="418"/>
    </row>
    <row r="4" spans="1:15" ht="35.25" customHeight="1" thickBot="1" x14ac:dyDescent="0.3">
      <c r="A4" s="428"/>
      <c r="B4" s="159" t="s">
        <v>4</v>
      </c>
      <c r="C4" s="160" t="s">
        <v>0</v>
      </c>
      <c r="D4" s="161" t="s">
        <v>1</v>
      </c>
      <c r="E4" s="162" t="s">
        <v>2</v>
      </c>
      <c r="F4" s="162" t="s">
        <v>3</v>
      </c>
      <c r="G4" s="33" t="s">
        <v>169</v>
      </c>
      <c r="H4" s="33" t="s">
        <v>199</v>
      </c>
      <c r="I4" s="33" t="s">
        <v>231</v>
      </c>
      <c r="J4" s="33" t="s">
        <v>170</v>
      </c>
      <c r="K4" s="33" t="s">
        <v>232</v>
      </c>
      <c r="L4" s="305" t="s">
        <v>235</v>
      </c>
      <c r="M4" s="34" t="s">
        <v>233</v>
      </c>
    </row>
    <row r="5" spans="1:15" ht="74.25" customHeight="1" x14ac:dyDescent="0.25">
      <c r="A5" s="181" t="s">
        <v>64</v>
      </c>
      <c r="B5" s="182" t="s">
        <v>65</v>
      </c>
      <c r="C5" s="183" t="s">
        <v>7</v>
      </c>
      <c r="D5" s="183">
        <v>30</v>
      </c>
      <c r="E5" s="184">
        <v>675782143</v>
      </c>
      <c r="F5" s="184">
        <f>+E5</f>
        <v>675782143</v>
      </c>
      <c r="G5" s="184">
        <v>389359017</v>
      </c>
      <c r="H5" s="339"/>
      <c r="I5" s="339"/>
      <c r="J5" s="184">
        <v>286423126</v>
      </c>
      <c r="K5" s="339"/>
      <c r="L5" s="340"/>
      <c r="M5" s="341"/>
    </row>
    <row r="6" spans="1:15" ht="72" customHeight="1" x14ac:dyDescent="0.25">
      <c r="A6" s="36" t="s">
        <v>66</v>
      </c>
      <c r="B6" s="41" t="s">
        <v>67</v>
      </c>
      <c r="C6" s="37" t="s">
        <v>7</v>
      </c>
      <c r="D6" s="37">
        <v>100</v>
      </c>
      <c r="E6" s="234">
        <f>+F6</f>
        <v>4133045375</v>
      </c>
      <c r="F6" s="234">
        <f>SUM(G6:M6)</f>
        <v>4133045375</v>
      </c>
      <c r="G6" s="234">
        <v>1009852446</v>
      </c>
      <c r="H6" s="234">
        <v>2039315243</v>
      </c>
      <c r="I6" s="234"/>
      <c r="J6" s="234">
        <v>727761398</v>
      </c>
      <c r="K6" s="342"/>
      <c r="L6" s="343"/>
      <c r="M6" s="346">
        <v>356116288</v>
      </c>
      <c r="O6" s="345"/>
    </row>
    <row r="7" spans="1:15" s="153" customFormat="1" ht="48" customHeight="1" x14ac:dyDescent="0.25">
      <c r="A7" s="40" t="s">
        <v>68</v>
      </c>
      <c r="B7" s="41" t="s">
        <v>69</v>
      </c>
      <c r="C7" s="37" t="s">
        <v>7</v>
      </c>
      <c r="D7" s="37">
        <v>100</v>
      </c>
      <c r="E7" s="37"/>
      <c r="F7" s="234">
        <f>SUM(F8)</f>
        <v>66787200</v>
      </c>
      <c r="G7" s="234">
        <f>+F7</f>
        <v>66787200</v>
      </c>
      <c r="H7" s="342"/>
      <c r="I7" s="342"/>
      <c r="J7" s="342"/>
      <c r="K7" s="342"/>
      <c r="L7" s="343"/>
      <c r="M7" s="344"/>
    </row>
    <row r="8" spans="1:15" ht="81" customHeight="1" x14ac:dyDescent="0.25">
      <c r="A8" s="348" t="s">
        <v>215</v>
      </c>
      <c r="B8" s="42" t="s">
        <v>70</v>
      </c>
      <c r="C8" s="39" t="s">
        <v>71</v>
      </c>
      <c r="D8" s="39">
        <v>25</v>
      </c>
      <c r="E8" s="242">
        <f>+F8/D8</f>
        <v>2671488</v>
      </c>
      <c r="F8" s="242">
        <v>66787200</v>
      </c>
      <c r="G8" s="242">
        <f>+F8</f>
        <v>66787200</v>
      </c>
      <c r="H8" s="236"/>
      <c r="I8" s="236"/>
      <c r="J8" s="236"/>
      <c r="K8" s="236"/>
      <c r="L8" s="307"/>
      <c r="M8" s="239"/>
    </row>
    <row r="9" spans="1:15" s="153" customFormat="1" ht="45.75" customHeight="1" x14ac:dyDescent="0.25">
      <c r="A9" s="43" t="s">
        <v>72</v>
      </c>
      <c r="B9" s="252" t="s">
        <v>73</v>
      </c>
      <c r="C9" s="253" t="s">
        <v>7</v>
      </c>
      <c r="D9" s="253">
        <v>100</v>
      </c>
      <c r="E9" s="287"/>
      <c r="F9" s="287">
        <f>SUM(F10:F11)</f>
        <v>304823665</v>
      </c>
      <c r="G9" s="309">
        <f>+G10+G11</f>
        <v>146421285</v>
      </c>
      <c r="H9" s="310"/>
      <c r="I9" s="310"/>
      <c r="J9" s="310"/>
      <c r="K9" s="310"/>
      <c r="L9" s="347">
        <f>+L10</f>
        <v>158402380</v>
      </c>
      <c r="M9" s="312"/>
    </row>
    <row r="10" spans="1:15" s="153" customFormat="1" ht="84.75" customHeight="1" x14ac:dyDescent="0.25">
      <c r="A10" s="154" t="s">
        <v>216</v>
      </c>
      <c r="B10" s="42" t="s">
        <v>74</v>
      </c>
      <c r="C10" s="254" t="s">
        <v>71</v>
      </c>
      <c r="D10" s="254">
        <v>20</v>
      </c>
      <c r="E10" s="277">
        <v>10338037.550000001</v>
      </c>
      <c r="F10" s="242">
        <v>203023779</v>
      </c>
      <c r="G10" s="250">
        <v>44621399</v>
      </c>
      <c r="H10" s="236"/>
      <c r="I10" s="236"/>
      <c r="J10" s="236"/>
      <c r="K10" s="236"/>
      <c r="L10" s="250">
        <v>158402380</v>
      </c>
      <c r="M10" s="239"/>
    </row>
    <row r="11" spans="1:15" s="155" customFormat="1" ht="73.5" customHeight="1" x14ac:dyDescent="0.25">
      <c r="A11" s="154" t="s">
        <v>75</v>
      </c>
      <c r="B11" s="42" t="s">
        <v>76</v>
      </c>
      <c r="C11" s="39" t="s">
        <v>71</v>
      </c>
      <c r="D11" s="39">
        <v>80</v>
      </c>
      <c r="E11" s="242">
        <v>1272498</v>
      </c>
      <c r="F11" s="242">
        <v>101799886</v>
      </c>
      <c r="G11" s="250">
        <v>101799886</v>
      </c>
      <c r="H11" s="255"/>
      <c r="I11" s="255"/>
      <c r="J11" s="255"/>
      <c r="K11" s="255"/>
      <c r="L11" s="308"/>
      <c r="M11" s="256"/>
    </row>
    <row r="12" spans="1:15" s="153" customFormat="1" ht="44.25" customHeight="1" x14ac:dyDescent="0.25">
      <c r="A12" s="43" t="s">
        <v>77</v>
      </c>
      <c r="B12" s="252" t="s">
        <v>217</v>
      </c>
      <c r="C12" s="253" t="s">
        <v>78</v>
      </c>
      <c r="D12" s="253">
        <v>500</v>
      </c>
      <c r="E12" s="253"/>
      <c r="F12" s="287">
        <f>SUM(F13:F14)</f>
        <v>703407317</v>
      </c>
      <c r="G12" s="309">
        <f>+G13+G14</f>
        <v>703407317</v>
      </c>
      <c r="H12" s="310"/>
      <c r="I12" s="310"/>
      <c r="J12" s="310"/>
      <c r="K12" s="310"/>
      <c r="L12" s="311"/>
      <c r="M12" s="312"/>
    </row>
    <row r="13" spans="1:15" s="153" customFormat="1" ht="63.75" x14ac:dyDescent="0.25">
      <c r="A13" s="1" t="s">
        <v>79</v>
      </c>
      <c r="B13" s="42" t="s">
        <v>80</v>
      </c>
      <c r="C13" s="44" t="s">
        <v>81</v>
      </c>
      <c r="D13" s="44">
        <v>48537</v>
      </c>
      <c r="E13" s="242">
        <f>+F13/D13</f>
        <v>11003.054618126378</v>
      </c>
      <c r="F13" s="242">
        <v>534055262</v>
      </c>
      <c r="G13" s="250">
        <v>534055262</v>
      </c>
      <c r="H13" s="236"/>
      <c r="I13" s="236"/>
      <c r="J13" s="236"/>
      <c r="K13" s="236"/>
      <c r="L13" s="307"/>
      <c r="M13" s="239"/>
    </row>
    <row r="14" spans="1:15" ht="38.25" x14ac:dyDescent="0.25">
      <c r="A14" s="154" t="s">
        <v>218</v>
      </c>
      <c r="B14" s="42" t="s">
        <v>82</v>
      </c>
      <c r="C14" s="39" t="s">
        <v>8</v>
      </c>
      <c r="D14" s="39">
        <v>100</v>
      </c>
      <c r="E14" s="242">
        <f>+F14</f>
        <v>169352055</v>
      </c>
      <c r="F14" s="242">
        <v>169352055</v>
      </c>
      <c r="G14" s="250">
        <v>169352055</v>
      </c>
      <c r="H14" s="237"/>
      <c r="I14" s="237"/>
      <c r="J14" s="237"/>
      <c r="K14" s="237"/>
      <c r="L14" s="306"/>
      <c r="M14" s="251"/>
    </row>
    <row r="15" spans="1:15" ht="51.75" customHeight="1" x14ac:dyDescent="0.25">
      <c r="A15" s="43" t="s">
        <v>83</v>
      </c>
      <c r="B15" s="252" t="s">
        <v>84</v>
      </c>
      <c r="C15" s="253" t="s">
        <v>7</v>
      </c>
      <c r="D15" s="253">
        <v>100</v>
      </c>
      <c r="E15" s="253"/>
      <c r="F15" s="287">
        <f>+F16</f>
        <v>398051099</v>
      </c>
      <c r="G15" s="309">
        <f>+G16</f>
        <v>398051099</v>
      </c>
      <c r="H15" s="310"/>
      <c r="I15" s="310"/>
      <c r="J15" s="310"/>
      <c r="K15" s="310"/>
      <c r="L15" s="311"/>
      <c r="M15" s="312"/>
    </row>
    <row r="16" spans="1:15" s="153" customFormat="1" ht="116.25" customHeight="1" x14ac:dyDescent="0.25">
      <c r="A16" s="154" t="s">
        <v>219</v>
      </c>
      <c r="B16" s="42" t="s">
        <v>85</v>
      </c>
      <c r="C16" s="44" t="s">
        <v>81</v>
      </c>
      <c r="D16" s="44">
        <v>85709</v>
      </c>
      <c r="E16" s="242">
        <f>+F16/D16</f>
        <v>4644.2158816460351</v>
      </c>
      <c r="F16" s="242">
        <v>398051099</v>
      </c>
      <c r="G16" s="250">
        <v>398051099</v>
      </c>
      <c r="H16" s="236"/>
      <c r="I16" s="236"/>
      <c r="J16" s="236"/>
      <c r="K16" s="236"/>
      <c r="L16" s="307"/>
      <c r="M16" s="239"/>
    </row>
    <row r="17" spans="1:13" s="153" customFormat="1" ht="74.25" customHeight="1" x14ac:dyDescent="0.25">
      <c r="A17" s="43" t="s">
        <v>86</v>
      </c>
      <c r="B17" s="257" t="s">
        <v>225</v>
      </c>
      <c r="C17" s="45" t="s">
        <v>71</v>
      </c>
      <c r="D17" s="45">
        <f>+F17/E17</f>
        <v>350.48231090909093</v>
      </c>
      <c r="E17" s="287">
        <v>1100000</v>
      </c>
      <c r="F17" s="287">
        <f>SUM(G17:M17)</f>
        <v>385530542</v>
      </c>
      <c r="G17" s="309">
        <v>261703090</v>
      </c>
      <c r="H17" s="310"/>
      <c r="I17" s="310"/>
      <c r="J17" s="309">
        <f>2582594+11897742</f>
        <v>14480336</v>
      </c>
      <c r="K17" s="310"/>
      <c r="L17" s="309">
        <v>29022267</v>
      </c>
      <c r="M17" s="313">
        <v>80324849</v>
      </c>
    </row>
    <row r="18" spans="1:13" s="153" customFormat="1" ht="93" customHeight="1" thickBot="1" x14ac:dyDescent="0.3">
      <c r="A18" s="258" t="s">
        <v>220</v>
      </c>
      <c r="B18" s="259" t="s">
        <v>221</v>
      </c>
      <c r="C18" s="260" t="s">
        <v>8</v>
      </c>
      <c r="D18" s="260">
        <v>1</v>
      </c>
      <c r="E18" s="317">
        <f>+F18</f>
        <v>3576963272.2999997</v>
      </c>
      <c r="F18" s="317">
        <f>SUM(G18:M18)</f>
        <v>3576963272.2999997</v>
      </c>
      <c r="G18" s="314"/>
      <c r="H18" s="315"/>
      <c r="I18" s="314">
        <v>1263661316.2999997</v>
      </c>
      <c r="J18" s="315"/>
      <c r="K18" s="315"/>
      <c r="L18" s="316"/>
      <c r="M18" s="368">
        <v>2313301956</v>
      </c>
    </row>
    <row r="19" spans="1:13" ht="27.75" customHeight="1" thickBot="1" x14ac:dyDescent="0.3">
      <c r="A19" s="425" t="s">
        <v>230</v>
      </c>
      <c r="B19" s="426"/>
      <c r="C19" s="426"/>
      <c r="D19" s="426"/>
      <c r="E19" s="426"/>
      <c r="F19" s="384">
        <f>+F18+F17+F15+F12+F9+F7+F6+F5</f>
        <v>10244390613.299999</v>
      </c>
      <c r="G19" s="384">
        <f t="shared" ref="G19:M19" si="0">+G18+G17+G15+G12+G9+G7+G6+G5</f>
        <v>2975581454</v>
      </c>
      <c r="H19" s="384">
        <f t="shared" si="0"/>
        <v>2039315243</v>
      </c>
      <c r="I19" s="384">
        <f t="shared" si="0"/>
        <v>1263661316.2999997</v>
      </c>
      <c r="J19" s="384">
        <f t="shared" si="0"/>
        <v>1028664860</v>
      </c>
      <c r="K19" s="384">
        <f t="shared" si="0"/>
        <v>0</v>
      </c>
      <c r="L19" s="384">
        <f>+L18+L17+L15+L12+L9+L7+L6+L5</f>
        <v>187424647</v>
      </c>
      <c r="M19" s="385">
        <f t="shared" si="0"/>
        <v>2749743093</v>
      </c>
    </row>
    <row r="23" spans="1:13" x14ac:dyDescent="0.25">
      <c r="G23" s="345"/>
    </row>
  </sheetData>
  <mergeCells count="6">
    <mergeCell ref="G3:M3"/>
    <mergeCell ref="A1:M1"/>
    <mergeCell ref="A2:M2"/>
    <mergeCell ref="A19:E19"/>
    <mergeCell ref="A3:A4"/>
    <mergeCell ref="C3:F3"/>
  </mergeCells>
  <pageMargins left="0.19685039370078741" right="0.19685039370078741" top="0.53" bottom="0.37" header="0.31496062992125984" footer="0.31496062992125984"/>
  <pageSetup scale="43" orientation="landscape" verticalDpi="597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2"/>
  <sheetViews>
    <sheetView workbookViewId="0">
      <pane xSplit="1" ySplit="2" topLeftCell="D15" activePane="bottomRight" state="frozen"/>
      <selection pane="topRight" activeCell="B1" sqref="B1"/>
      <selection pane="bottomLeft" activeCell="A3" sqref="A3"/>
      <selection pane="bottomRight" activeCell="H23" sqref="H23"/>
    </sheetView>
  </sheetViews>
  <sheetFormatPr baseColWidth="10" defaultColWidth="10.85546875" defaultRowHeight="12.75" x14ac:dyDescent="0.2"/>
  <cols>
    <col min="1" max="1" width="36.140625" style="52" customWidth="1"/>
    <col min="2" max="2" width="24" style="52" customWidth="1"/>
    <col min="3" max="3" width="12.5703125" style="52" customWidth="1"/>
    <col min="4" max="4" width="10.85546875" style="52"/>
    <col min="5" max="5" width="16.42578125" style="52" bestFit="1" customWidth="1"/>
    <col min="6" max="6" width="18.42578125" style="52" customWidth="1"/>
    <col min="7" max="7" width="10.85546875" style="52"/>
    <col min="8" max="8" width="15.140625" style="52" customWidth="1"/>
    <col min="9" max="9" width="14.85546875" style="52" customWidth="1"/>
    <col min="10" max="10" width="10.85546875" style="52"/>
    <col min="11" max="11" width="13.140625" style="52" customWidth="1"/>
    <col min="12" max="12" width="19.140625" style="52" customWidth="1"/>
    <col min="13" max="16384" width="10.85546875" style="52"/>
  </cols>
  <sheetData>
    <row r="1" spans="1:12" ht="21.75" customHeight="1" thickBot="1" x14ac:dyDescent="0.25">
      <c r="A1" s="436" t="s">
        <v>87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8"/>
    </row>
    <row r="2" spans="1:12" ht="21.75" customHeight="1" thickBot="1" x14ac:dyDescent="0.25">
      <c r="A2" s="439" t="s">
        <v>226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1"/>
    </row>
    <row r="3" spans="1:12" ht="27" customHeight="1" x14ac:dyDescent="0.2">
      <c r="A3" s="433" t="s">
        <v>63</v>
      </c>
      <c r="B3" s="220" t="s">
        <v>5</v>
      </c>
      <c r="C3" s="435">
        <v>2020</v>
      </c>
      <c r="D3" s="435"/>
      <c r="E3" s="435"/>
      <c r="F3" s="435"/>
      <c r="G3" s="417" t="s">
        <v>234</v>
      </c>
      <c r="H3" s="417"/>
      <c r="I3" s="417"/>
      <c r="J3" s="417"/>
      <c r="K3" s="417"/>
      <c r="L3" s="418"/>
    </row>
    <row r="4" spans="1:12" ht="32.25" customHeight="1" thickBot="1" x14ac:dyDescent="0.25">
      <c r="A4" s="434"/>
      <c r="B4" s="214" t="s">
        <v>4</v>
      </c>
      <c r="C4" s="214" t="s">
        <v>0</v>
      </c>
      <c r="D4" s="214" t="s">
        <v>1</v>
      </c>
      <c r="E4" s="214" t="s">
        <v>2</v>
      </c>
      <c r="F4" s="214" t="s">
        <v>3</v>
      </c>
      <c r="G4" s="214" t="s">
        <v>169</v>
      </c>
      <c r="H4" s="214" t="s">
        <v>199</v>
      </c>
      <c r="I4" s="214" t="s">
        <v>231</v>
      </c>
      <c r="J4" s="214" t="s">
        <v>170</v>
      </c>
      <c r="K4" s="214" t="s">
        <v>232</v>
      </c>
      <c r="L4" s="215" t="s">
        <v>233</v>
      </c>
    </row>
    <row r="5" spans="1:12" ht="56.25" customHeight="1" x14ac:dyDescent="0.2">
      <c r="A5" s="199" t="s">
        <v>88</v>
      </c>
      <c r="B5" s="222" t="s">
        <v>89</v>
      </c>
      <c r="C5" s="183" t="s">
        <v>7</v>
      </c>
      <c r="D5" s="183">
        <v>100</v>
      </c>
      <c r="E5" s="223">
        <f>SUM(E6:E11)</f>
        <v>72999300</v>
      </c>
      <c r="F5" s="223">
        <f>SUM(F6:F11)</f>
        <v>72999300</v>
      </c>
      <c r="G5" s="263"/>
      <c r="H5" s="265">
        <f>+H6+H7+H11</f>
        <v>72999300</v>
      </c>
      <c r="I5" s="263"/>
      <c r="J5" s="263"/>
      <c r="K5" s="263"/>
      <c r="L5" s="264"/>
    </row>
    <row r="6" spans="1:12" ht="25.5" customHeight="1" x14ac:dyDescent="0.2">
      <c r="A6" s="1" t="s">
        <v>108</v>
      </c>
      <c r="B6" s="38" t="s">
        <v>89</v>
      </c>
      <c r="C6" s="39" t="s">
        <v>6</v>
      </c>
      <c r="D6" s="39">
        <v>1</v>
      </c>
      <c r="E6" s="53">
        <v>30120000</v>
      </c>
      <c r="F6" s="53">
        <f>+E6*D6</f>
        <v>30120000</v>
      </c>
      <c r="G6" s="221"/>
      <c r="H6" s="55">
        <f>+F6</f>
        <v>30120000</v>
      </c>
      <c r="I6" s="221"/>
      <c r="J6" s="221"/>
      <c r="K6" s="221"/>
      <c r="L6" s="224"/>
    </row>
    <row r="7" spans="1:12" ht="41.25" customHeight="1" x14ac:dyDescent="0.2">
      <c r="A7" s="1" t="s">
        <v>109</v>
      </c>
      <c r="B7" s="38" t="s">
        <v>89</v>
      </c>
      <c r="C7" s="39" t="s">
        <v>6</v>
      </c>
      <c r="D7" s="39">
        <v>1</v>
      </c>
      <c r="E7" s="53">
        <v>29877500</v>
      </c>
      <c r="F7" s="53">
        <f>+E7*D7</f>
        <v>29877500</v>
      </c>
      <c r="G7" s="221"/>
      <c r="H7" s="55">
        <f>+F7</f>
        <v>29877500</v>
      </c>
      <c r="I7" s="221"/>
      <c r="J7" s="221"/>
      <c r="K7" s="221"/>
      <c r="L7" s="224"/>
    </row>
    <row r="8" spans="1:12" ht="34.5" customHeight="1" x14ac:dyDescent="0.2">
      <c r="A8" s="1" t="s">
        <v>110</v>
      </c>
      <c r="B8" s="38" t="s">
        <v>89</v>
      </c>
      <c r="C8" s="39" t="s">
        <v>8</v>
      </c>
      <c r="D8" s="39">
        <v>1</v>
      </c>
      <c r="E8" s="53"/>
      <c r="F8" s="53">
        <f t="shared" ref="F8:F11" si="0">+E8*D8</f>
        <v>0</v>
      </c>
      <c r="G8" s="221"/>
      <c r="H8" s="261"/>
      <c r="I8" s="221"/>
      <c r="J8" s="221"/>
      <c r="K8" s="221"/>
      <c r="L8" s="224"/>
    </row>
    <row r="9" spans="1:12" ht="46.5" customHeight="1" x14ac:dyDescent="0.2">
      <c r="A9" s="1" t="s">
        <v>90</v>
      </c>
      <c r="B9" s="38" t="s">
        <v>89</v>
      </c>
      <c r="C9" s="15" t="s">
        <v>8</v>
      </c>
      <c r="D9" s="39"/>
      <c r="E9" s="53"/>
      <c r="F9" s="53">
        <f t="shared" si="0"/>
        <v>0</v>
      </c>
      <c r="G9" s="221"/>
      <c r="H9" s="221"/>
      <c r="I9" s="221"/>
      <c r="J9" s="221"/>
      <c r="K9" s="221"/>
      <c r="L9" s="224"/>
    </row>
    <row r="10" spans="1:12" ht="36.75" customHeight="1" x14ac:dyDescent="0.2">
      <c r="A10" s="1" t="s">
        <v>91</v>
      </c>
      <c r="B10" s="38" t="s">
        <v>89</v>
      </c>
      <c r="C10" s="15" t="s">
        <v>6</v>
      </c>
      <c r="D10" s="39"/>
      <c r="E10" s="53"/>
      <c r="F10" s="53">
        <f t="shared" si="0"/>
        <v>0</v>
      </c>
      <c r="G10" s="221"/>
      <c r="H10" s="221"/>
      <c r="I10" s="221"/>
      <c r="J10" s="221"/>
      <c r="K10" s="221"/>
      <c r="L10" s="224"/>
    </row>
    <row r="11" spans="1:12" ht="45" customHeight="1" x14ac:dyDescent="0.2">
      <c r="A11" s="1" t="s">
        <v>92</v>
      </c>
      <c r="B11" s="38" t="s">
        <v>93</v>
      </c>
      <c r="C11" s="39" t="s">
        <v>6</v>
      </c>
      <c r="D11" s="39">
        <v>1</v>
      </c>
      <c r="E11" s="56">
        <v>13001800</v>
      </c>
      <c r="F11" s="53">
        <f t="shared" si="0"/>
        <v>13001800</v>
      </c>
      <c r="G11" s="221"/>
      <c r="H11" s="55">
        <f>+F11</f>
        <v>13001800</v>
      </c>
      <c r="I11" s="221"/>
      <c r="J11" s="221"/>
      <c r="K11" s="221"/>
      <c r="L11" s="224"/>
    </row>
    <row r="12" spans="1:12" ht="71.25" customHeight="1" x14ac:dyDescent="0.2">
      <c r="A12" s="5" t="s">
        <v>94</v>
      </c>
      <c r="B12" s="86" t="s">
        <v>95</v>
      </c>
      <c r="C12" s="60" t="s">
        <v>7</v>
      </c>
      <c r="D12" s="60"/>
      <c r="E12" s="64"/>
      <c r="F12" s="65">
        <f>+F13+F14</f>
        <v>111130751</v>
      </c>
      <c r="G12" s="63"/>
      <c r="H12" s="89">
        <f>+H13+H14</f>
        <v>71532344</v>
      </c>
      <c r="I12" s="63"/>
      <c r="J12" s="63"/>
      <c r="K12" s="89">
        <f>+K13</f>
        <v>38796000</v>
      </c>
      <c r="L12" s="85">
        <f>+L13</f>
        <v>802407</v>
      </c>
    </row>
    <row r="13" spans="1:12" ht="42.75" customHeight="1" x14ac:dyDescent="0.2">
      <c r="A13" s="1" t="s">
        <v>96</v>
      </c>
      <c r="B13" s="38" t="s">
        <v>95</v>
      </c>
      <c r="C13" s="39" t="s">
        <v>6</v>
      </c>
      <c r="D13" s="39">
        <v>1</v>
      </c>
      <c r="E13" s="53">
        <v>92275151</v>
      </c>
      <c r="F13" s="53">
        <f>+E13*D13</f>
        <v>92275151</v>
      </c>
      <c r="G13" s="221"/>
      <c r="H13" s="55">
        <v>52676744</v>
      </c>
      <c r="I13" s="221"/>
      <c r="J13" s="221"/>
      <c r="K13" s="262">
        <v>38796000</v>
      </c>
      <c r="L13" s="266">
        <v>802407</v>
      </c>
    </row>
    <row r="14" spans="1:12" ht="26.25" customHeight="1" x14ac:dyDescent="0.2">
      <c r="A14" s="1" t="s">
        <v>97</v>
      </c>
      <c r="B14" s="38" t="s">
        <v>95</v>
      </c>
      <c r="C14" s="39" t="s">
        <v>6</v>
      </c>
      <c r="D14" s="39">
        <v>1</v>
      </c>
      <c r="E14" s="53">
        <v>18855600</v>
      </c>
      <c r="F14" s="53">
        <f>+E14*D14</f>
        <v>18855600</v>
      </c>
      <c r="G14" s="221"/>
      <c r="H14" s="55">
        <v>18855600</v>
      </c>
      <c r="I14" s="221"/>
      <c r="J14" s="221"/>
      <c r="K14" s="262"/>
      <c r="L14" s="224"/>
    </row>
    <row r="15" spans="1:12" ht="37.5" customHeight="1" x14ac:dyDescent="0.2">
      <c r="A15" s="5" t="s">
        <v>101</v>
      </c>
      <c r="B15" s="86" t="s">
        <v>95</v>
      </c>
      <c r="C15" s="60" t="s">
        <v>6</v>
      </c>
      <c r="D15" s="60">
        <v>1</v>
      </c>
      <c r="E15" s="61">
        <f>38796192/2</f>
        <v>19398096</v>
      </c>
      <c r="F15" s="61">
        <f>+E15*D15</f>
        <v>19398096</v>
      </c>
      <c r="G15" s="267"/>
      <c r="H15" s="89">
        <f>+H16</f>
        <v>19398096</v>
      </c>
      <c r="I15" s="267"/>
      <c r="J15" s="267"/>
      <c r="K15" s="63"/>
      <c r="L15" s="268"/>
    </row>
    <row r="16" spans="1:12" ht="52.5" customHeight="1" thickBot="1" x14ac:dyDescent="0.25">
      <c r="A16" s="196" t="s">
        <v>111</v>
      </c>
      <c r="B16" s="225" t="s">
        <v>95</v>
      </c>
      <c r="C16" s="135" t="s">
        <v>6</v>
      </c>
      <c r="D16" s="135">
        <v>1</v>
      </c>
      <c r="E16" s="226">
        <f>38796192/2</f>
        <v>19398096</v>
      </c>
      <c r="F16" s="226">
        <f>+E16*D16</f>
        <v>19398096</v>
      </c>
      <c r="G16" s="227"/>
      <c r="H16" s="226">
        <f>+F16</f>
        <v>19398096</v>
      </c>
      <c r="I16" s="227"/>
      <c r="J16" s="227"/>
      <c r="K16" s="227"/>
      <c r="L16" s="228"/>
    </row>
    <row r="17" spans="1:12" s="58" customFormat="1" ht="26.25" customHeight="1" thickBot="1" x14ac:dyDescent="0.25">
      <c r="A17" s="430" t="s">
        <v>230</v>
      </c>
      <c r="B17" s="431"/>
      <c r="C17" s="431"/>
      <c r="D17" s="431"/>
      <c r="E17" s="432"/>
      <c r="F17" s="175">
        <f>+F5+F12+F15</f>
        <v>203528147</v>
      </c>
      <c r="G17" s="175">
        <f t="shared" ref="G17:L17" si="1">+G5+G12+G15</f>
        <v>0</v>
      </c>
      <c r="H17" s="175">
        <f t="shared" si="1"/>
        <v>163929740</v>
      </c>
      <c r="I17" s="175">
        <f t="shared" si="1"/>
        <v>0</v>
      </c>
      <c r="J17" s="175">
        <f t="shared" si="1"/>
        <v>0</v>
      </c>
      <c r="K17" s="175">
        <f t="shared" si="1"/>
        <v>38796000</v>
      </c>
      <c r="L17" s="391">
        <f t="shared" si="1"/>
        <v>802407</v>
      </c>
    </row>
    <row r="19" spans="1:12" x14ac:dyDescent="0.2">
      <c r="F19" s="66"/>
    </row>
    <row r="22" spans="1:12" x14ac:dyDescent="0.2">
      <c r="F22" s="67"/>
    </row>
  </sheetData>
  <mergeCells count="6">
    <mergeCell ref="A17:E17"/>
    <mergeCell ref="A3:A4"/>
    <mergeCell ref="C3:F3"/>
    <mergeCell ref="G3:L3"/>
    <mergeCell ref="A1:L1"/>
    <mergeCell ref="A2:L2"/>
  </mergeCells>
  <pageMargins left="0.5" right="0.38" top="0.74803149606299213" bottom="0.74803149606299213" header="0.31496062992125984" footer="0.31496062992125984"/>
  <pageSetup scale="45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2"/>
  <sheetViews>
    <sheetView topLeftCell="B7" workbookViewId="0">
      <selection activeCell="F15" sqref="F15"/>
    </sheetView>
  </sheetViews>
  <sheetFormatPr baseColWidth="10" defaultColWidth="10.85546875" defaultRowHeight="12.75" x14ac:dyDescent="0.2"/>
  <cols>
    <col min="1" max="1" width="32.28515625" style="52" customWidth="1"/>
    <col min="2" max="2" width="21.85546875" style="52" customWidth="1"/>
    <col min="3" max="3" width="11.7109375" style="31" customWidth="1"/>
    <col min="4" max="4" width="10.85546875" style="52"/>
    <col min="5" max="5" width="16.85546875" style="52" customWidth="1"/>
    <col min="6" max="6" width="17.5703125" style="52" customWidth="1"/>
    <col min="7" max="7" width="10.85546875" style="52"/>
    <col min="8" max="8" width="17" style="52" customWidth="1"/>
    <col min="9" max="9" width="15.140625" style="52" customWidth="1"/>
    <col min="10" max="10" width="10.85546875" style="52"/>
    <col min="11" max="11" width="13.85546875" style="52" bestFit="1" customWidth="1"/>
    <col min="12" max="12" width="15.140625" style="52" customWidth="1"/>
    <col min="13" max="16384" width="10.85546875" style="52"/>
  </cols>
  <sheetData>
    <row r="1" spans="1:12" ht="24.75" customHeight="1" thickBot="1" x14ac:dyDescent="0.25">
      <c r="A1" s="436" t="s">
        <v>87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8"/>
    </row>
    <row r="2" spans="1:12" ht="24.75" customHeight="1" thickBot="1" x14ac:dyDescent="0.25">
      <c r="A2" s="439" t="s">
        <v>214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1"/>
    </row>
    <row r="3" spans="1:12" ht="24" customHeight="1" x14ac:dyDescent="0.2">
      <c r="A3" s="442" t="s">
        <v>9</v>
      </c>
      <c r="B3" s="202" t="s">
        <v>5</v>
      </c>
      <c r="C3" s="417">
        <v>2020</v>
      </c>
      <c r="D3" s="417"/>
      <c r="E3" s="417"/>
      <c r="F3" s="417"/>
      <c r="G3" s="417" t="s">
        <v>234</v>
      </c>
      <c r="H3" s="417"/>
      <c r="I3" s="417"/>
      <c r="J3" s="417"/>
      <c r="K3" s="417"/>
      <c r="L3" s="418"/>
    </row>
    <row r="4" spans="1:12" ht="39" thickBot="1" x14ac:dyDescent="0.25">
      <c r="A4" s="443"/>
      <c r="B4" s="229" t="s">
        <v>4</v>
      </c>
      <c r="C4" s="214" t="s">
        <v>0</v>
      </c>
      <c r="D4" s="214" t="s">
        <v>1</v>
      </c>
      <c r="E4" s="214" t="s">
        <v>2</v>
      </c>
      <c r="F4" s="214" t="s">
        <v>3</v>
      </c>
      <c r="G4" s="214" t="s">
        <v>169</v>
      </c>
      <c r="H4" s="214" t="s">
        <v>199</v>
      </c>
      <c r="I4" s="214" t="s">
        <v>231</v>
      </c>
      <c r="J4" s="214" t="s">
        <v>170</v>
      </c>
      <c r="K4" s="214" t="s">
        <v>232</v>
      </c>
      <c r="L4" s="215" t="s">
        <v>233</v>
      </c>
    </row>
    <row r="5" spans="1:12" ht="69.75" customHeight="1" x14ac:dyDescent="0.2">
      <c r="A5" s="199" t="s">
        <v>98</v>
      </c>
      <c r="B5" s="230" t="s">
        <v>89</v>
      </c>
      <c r="C5" s="183" t="s">
        <v>7</v>
      </c>
      <c r="D5" s="183">
        <v>100</v>
      </c>
      <c r="E5" s="223">
        <f>+E6+E8+E9</f>
        <v>111593401</v>
      </c>
      <c r="F5" s="223">
        <f>SUM(F6:F9)</f>
        <v>111593401</v>
      </c>
      <c r="G5" s="263"/>
      <c r="H5" s="265">
        <f>+H6</f>
        <v>77497401</v>
      </c>
      <c r="I5" s="263"/>
      <c r="J5" s="263"/>
      <c r="K5" s="270">
        <f>+K6</f>
        <v>34096000</v>
      </c>
      <c r="L5" s="264"/>
    </row>
    <row r="6" spans="1:12" ht="52.5" customHeight="1" x14ac:dyDescent="0.2">
      <c r="A6" s="1" t="s">
        <v>103</v>
      </c>
      <c r="B6" s="42" t="s">
        <v>89</v>
      </c>
      <c r="C6" s="39" t="s">
        <v>6</v>
      </c>
      <c r="D6" s="39">
        <v>1</v>
      </c>
      <c r="E6" s="53">
        <v>111593401</v>
      </c>
      <c r="F6" s="87">
        <f>+D6*E6</f>
        <v>111593401</v>
      </c>
      <c r="G6" s="221"/>
      <c r="H6" s="87">
        <v>77497401</v>
      </c>
      <c r="I6" s="221"/>
      <c r="J6" s="221"/>
      <c r="K6" s="269">
        <v>34096000</v>
      </c>
      <c r="L6" s="224"/>
    </row>
    <row r="7" spans="1:12" ht="39" customHeight="1" x14ac:dyDescent="0.2">
      <c r="A7" s="1" t="s">
        <v>104</v>
      </c>
      <c r="B7" s="42" t="s">
        <v>89</v>
      </c>
      <c r="C7" s="39" t="s">
        <v>6</v>
      </c>
      <c r="D7" s="39">
        <v>1</v>
      </c>
      <c r="E7" s="53"/>
      <c r="F7" s="87">
        <f t="shared" ref="F7:F11" si="0">+D7*E7</f>
        <v>0</v>
      </c>
      <c r="G7" s="221"/>
      <c r="H7" s="221"/>
      <c r="I7" s="221"/>
      <c r="J7" s="221"/>
      <c r="K7" s="221"/>
      <c r="L7" s="224"/>
    </row>
    <row r="8" spans="1:12" ht="45.75" customHeight="1" x14ac:dyDescent="0.2">
      <c r="A8" s="1" t="s">
        <v>105</v>
      </c>
      <c r="B8" s="42" t="s">
        <v>99</v>
      </c>
      <c r="C8" s="39" t="s">
        <v>6</v>
      </c>
      <c r="D8" s="39">
        <v>1</v>
      </c>
      <c r="E8" s="53"/>
      <c r="F8" s="87">
        <f t="shared" si="0"/>
        <v>0</v>
      </c>
      <c r="G8" s="221"/>
      <c r="H8" s="221"/>
      <c r="I8" s="221"/>
      <c r="J8" s="221"/>
      <c r="K8" s="221"/>
      <c r="L8" s="224"/>
    </row>
    <row r="9" spans="1:12" ht="49.5" customHeight="1" x14ac:dyDescent="0.2">
      <c r="A9" s="1" t="s">
        <v>100</v>
      </c>
      <c r="B9" s="42" t="s">
        <v>89</v>
      </c>
      <c r="C9" s="39" t="s">
        <v>6</v>
      </c>
      <c r="D9" s="39">
        <v>1</v>
      </c>
      <c r="E9" s="53"/>
      <c r="F9" s="87">
        <f t="shared" si="0"/>
        <v>0</v>
      </c>
      <c r="G9" s="221"/>
      <c r="H9" s="221"/>
      <c r="I9" s="221"/>
      <c r="J9" s="221"/>
      <c r="K9" s="221"/>
      <c r="L9" s="224"/>
    </row>
    <row r="10" spans="1:12" ht="46.5" customHeight="1" x14ac:dyDescent="0.2">
      <c r="A10" s="5" t="s">
        <v>101</v>
      </c>
      <c r="B10" s="59" t="s">
        <v>89</v>
      </c>
      <c r="C10" s="60" t="s">
        <v>6</v>
      </c>
      <c r="D10" s="60">
        <v>1</v>
      </c>
      <c r="E10" s="70">
        <f>38796192/2</f>
        <v>19398096</v>
      </c>
      <c r="F10" s="88">
        <f t="shared" si="0"/>
        <v>19398096</v>
      </c>
      <c r="G10" s="271"/>
      <c r="H10" s="272">
        <f>+F10</f>
        <v>19398096</v>
      </c>
      <c r="I10" s="271"/>
      <c r="J10" s="271"/>
      <c r="K10" s="271"/>
      <c r="L10" s="273"/>
    </row>
    <row r="11" spans="1:12" ht="42" customHeight="1" thickBot="1" x14ac:dyDescent="0.25">
      <c r="A11" s="134" t="s">
        <v>106</v>
      </c>
      <c r="B11" s="176" t="s">
        <v>89</v>
      </c>
      <c r="C11" s="173" t="s">
        <v>6</v>
      </c>
      <c r="D11" s="173">
        <v>1</v>
      </c>
      <c r="E11" s="177">
        <f>38796192/2</f>
        <v>19398096</v>
      </c>
      <c r="F11" s="178">
        <f t="shared" si="0"/>
        <v>19398096</v>
      </c>
      <c r="G11" s="274"/>
      <c r="H11" s="275">
        <f>+F11</f>
        <v>19398096</v>
      </c>
      <c r="I11" s="274"/>
      <c r="J11" s="274"/>
      <c r="K11" s="274"/>
      <c r="L11" s="276"/>
    </row>
    <row r="12" spans="1:12" ht="23.25" customHeight="1" thickBot="1" x14ac:dyDescent="0.25">
      <c r="A12" s="430" t="s">
        <v>230</v>
      </c>
      <c r="B12" s="431"/>
      <c r="C12" s="431"/>
      <c r="D12" s="431"/>
      <c r="E12" s="432"/>
      <c r="F12" s="175">
        <f>+F10+F5</f>
        <v>130991497</v>
      </c>
      <c r="G12" s="175">
        <f t="shared" ref="G12:L12" si="1">+G10+G5</f>
        <v>0</v>
      </c>
      <c r="H12" s="175">
        <f t="shared" si="1"/>
        <v>96895497</v>
      </c>
      <c r="I12" s="175">
        <f t="shared" si="1"/>
        <v>0</v>
      </c>
      <c r="J12" s="175">
        <f t="shared" si="1"/>
        <v>0</v>
      </c>
      <c r="K12" s="175">
        <f t="shared" si="1"/>
        <v>34096000</v>
      </c>
      <c r="L12" s="391">
        <f t="shared" si="1"/>
        <v>0</v>
      </c>
    </row>
    <row r="13" spans="1:12" ht="14.25" customHeight="1" x14ac:dyDescent="0.2">
      <c r="A13" s="90"/>
      <c r="B13" s="90"/>
      <c r="C13" s="91"/>
      <c r="D13" s="90"/>
      <c r="E13" s="90"/>
      <c r="F13" s="90"/>
    </row>
    <row r="14" spans="1:12" ht="14.25" customHeight="1" x14ac:dyDescent="0.2">
      <c r="A14" s="90"/>
      <c r="B14" s="90"/>
      <c r="C14" s="91"/>
      <c r="D14" s="90"/>
      <c r="E14" s="90"/>
      <c r="F14" s="90"/>
    </row>
    <row r="15" spans="1:12" x14ac:dyDescent="0.2">
      <c r="A15" s="90"/>
      <c r="B15" s="90"/>
      <c r="C15" s="91"/>
      <c r="D15" s="90"/>
      <c r="E15" s="90"/>
      <c r="F15" s="90"/>
    </row>
    <row r="16" spans="1:12" x14ac:dyDescent="0.2">
      <c r="A16" s="90"/>
      <c r="B16" s="90"/>
      <c r="C16" s="91"/>
      <c r="D16" s="90"/>
      <c r="E16" s="90"/>
      <c r="F16" s="90"/>
    </row>
    <row r="17" spans="1:6" x14ac:dyDescent="0.2">
      <c r="A17" s="90"/>
      <c r="B17" s="90"/>
      <c r="C17" s="91"/>
      <c r="D17" s="90"/>
      <c r="E17" s="90"/>
      <c r="F17" s="90"/>
    </row>
    <row r="18" spans="1:6" x14ac:dyDescent="0.2">
      <c r="A18" s="90"/>
      <c r="B18" s="90"/>
      <c r="C18" s="91"/>
      <c r="D18" s="90"/>
      <c r="E18" s="90"/>
      <c r="F18" s="90"/>
    </row>
    <row r="19" spans="1:6" x14ac:dyDescent="0.2">
      <c r="A19" s="90"/>
      <c r="B19" s="90"/>
      <c r="C19" s="91"/>
      <c r="D19" s="90"/>
      <c r="E19" s="90"/>
      <c r="F19" s="90"/>
    </row>
    <row r="20" spans="1:6" x14ac:dyDescent="0.2">
      <c r="A20" s="90"/>
      <c r="B20" s="90"/>
      <c r="C20" s="91"/>
      <c r="D20" s="90"/>
      <c r="E20" s="90"/>
      <c r="F20" s="90"/>
    </row>
    <row r="21" spans="1:6" x14ac:dyDescent="0.2">
      <c r="A21" s="90"/>
      <c r="B21" s="90"/>
      <c r="C21" s="91"/>
      <c r="D21" s="90"/>
      <c r="E21" s="90"/>
      <c r="F21" s="90"/>
    </row>
    <row r="22" spans="1:6" x14ac:dyDescent="0.2">
      <c r="A22" s="92"/>
      <c r="B22" s="92"/>
      <c r="C22" s="93"/>
      <c r="D22" s="92"/>
      <c r="E22" s="92"/>
      <c r="F22" s="92"/>
    </row>
  </sheetData>
  <mergeCells count="6">
    <mergeCell ref="G3:L3"/>
    <mergeCell ref="A1:L1"/>
    <mergeCell ref="A2:L2"/>
    <mergeCell ref="A12:E12"/>
    <mergeCell ref="A3:A4"/>
    <mergeCell ref="C3:F3"/>
  </mergeCells>
  <pageMargins left="0.51" right="0.47" top="0.74803149606299213" bottom="0.74803149606299213" header="0.31496062992125984" footer="0.31496062992125984"/>
  <pageSetup scale="45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6"/>
  <sheetViews>
    <sheetView topLeftCell="C7" workbookViewId="0">
      <selection activeCell="F10" sqref="F10"/>
    </sheetView>
  </sheetViews>
  <sheetFormatPr baseColWidth="10" defaultRowHeight="12.75" x14ac:dyDescent="0.2"/>
  <cols>
    <col min="1" max="1" width="32.28515625" style="46" customWidth="1"/>
    <col min="2" max="2" width="29.7109375" style="31" customWidth="1"/>
    <col min="3" max="3" width="12" style="31" customWidth="1"/>
    <col min="4" max="4" width="11.42578125" style="47"/>
    <col min="5" max="5" width="17.7109375" style="49" customWidth="1"/>
    <col min="6" max="6" width="16.85546875" style="49" customWidth="1"/>
    <col min="7" max="7" width="13.5703125" style="31" customWidth="1"/>
    <col min="8" max="8" width="12.7109375" style="31" bestFit="1" customWidth="1"/>
    <col min="9" max="9" width="13.28515625" style="31" customWidth="1"/>
    <col min="10" max="11" width="11.42578125" style="31"/>
    <col min="12" max="12" width="19.85546875" style="31" customWidth="1"/>
    <col min="13" max="239" width="11.42578125" style="31"/>
    <col min="240" max="240" width="32.28515625" style="31" customWidth="1"/>
    <col min="241" max="241" width="29.7109375" style="31" customWidth="1"/>
    <col min="242" max="242" width="11.5703125" style="31" customWidth="1"/>
    <col min="243" max="243" width="12" style="31" customWidth="1"/>
    <col min="244" max="244" width="11.42578125" style="31"/>
    <col min="245" max="245" width="17.7109375" style="31" customWidth="1"/>
    <col min="246" max="246" width="16.85546875" style="31" customWidth="1"/>
    <col min="247" max="247" width="14.140625" style="31" bestFit="1" customWidth="1"/>
    <col min="248" max="248" width="11.42578125" style="31"/>
    <col min="249" max="249" width="15.42578125" style="31" customWidth="1"/>
    <col min="250" max="250" width="19.5703125" style="31" customWidth="1"/>
    <col min="251" max="251" width="12.28515625" style="31" customWidth="1"/>
    <col min="252" max="252" width="15.85546875" style="31" customWidth="1"/>
    <col min="253" max="253" width="15.28515625" style="31" customWidth="1"/>
    <col min="254" max="254" width="18.28515625" style="31" customWidth="1"/>
    <col min="255" max="256" width="11.42578125" style="31"/>
    <col min="257" max="257" width="18.42578125" style="31" customWidth="1"/>
    <col min="258" max="258" width="18.85546875" style="31" customWidth="1"/>
    <col min="259" max="259" width="15.140625" style="31" bestFit="1" customWidth="1"/>
    <col min="260" max="495" width="11.42578125" style="31"/>
    <col min="496" max="496" width="32.28515625" style="31" customWidth="1"/>
    <col min="497" max="497" width="29.7109375" style="31" customWidth="1"/>
    <col min="498" max="498" width="11.5703125" style="31" customWidth="1"/>
    <col min="499" max="499" width="12" style="31" customWidth="1"/>
    <col min="500" max="500" width="11.42578125" style="31"/>
    <col min="501" max="501" width="17.7109375" style="31" customWidth="1"/>
    <col min="502" max="502" width="16.85546875" style="31" customWidth="1"/>
    <col min="503" max="503" width="14.140625" style="31" bestFit="1" customWidth="1"/>
    <col min="504" max="504" width="11.42578125" style="31"/>
    <col min="505" max="505" width="15.42578125" style="31" customWidth="1"/>
    <col min="506" max="506" width="19.5703125" style="31" customWidth="1"/>
    <col min="507" max="507" width="12.28515625" style="31" customWidth="1"/>
    <col min="508" max="508" width="15.85546875" style="31" customWidth="1"/>
    <col min="509" max="509" width="15.28515625" style="31" customWidth="1"/>
    <col min="510" max="510" width="18.28515625" style="31" customWidth="1"/>
    <col min="511" max="512" width="11.42578125" style="31"/>
    <col min="513" max="513" width="18.42578125" style="31" customWidth="1"/>
    <col min="514" max="514" width="18.85546875" style="31" customWidth="1"/>
    <col min="515" max="515" width="15.140625" style="31" bestFit="1" customWidth="1"/>
    <col min="516" max="751" width="11.42578125" style="31"/>
    <col min="752" max="752" width="32.28515625" style="31" customWidth="1"/>
    <col min="753" max="753" width="29.7109375" style="31" customWidth="1"/>
    <col min="754" max="754" width="11.5703125" style="31" customWidth="1"/>
    <col min="755" max="755" width="12" style="31" customWidth="1"/>
    <col min="756" max="756" width="11.42578125" style="31"/>
    <col min="757" max="757" width="17.7109375" style="31" customWidth="1"/>
    <col min="758" max="758" width="16.85546875" style="31" customWidth="1"/>
    <col min="759" max="759" width="14.140625" style="31" bestFit="1" customWidth="1"/>
    <col min="760" max="760" width="11.42578125" style="31"/>
    <col min="761" max="761" width="15.42578125" style="31" customWidth="1"/>
    <col min="762" max="762" width="19.5703125" style="31" customWidth="1"/>
    <col min="763" max="763" width="12.28515625" style="31" customWidth="1"/>
    <col min="764" max="764" width="15.85546875" style="31" customWidth="1"/>
    <col min="765" max="765" width="15.28515625" style="31" customWidth="1"/>
    <col min="766" max="766" width="18.28515625" style="31" customWidth="1"/>
    <col min="767" max="768" width="11.42578125" style="31"/>
    <col min="769" max="769" width="18.42578125" style="31" customWidth="1"/>
    <col min="770" max="770" width="18.85546875" style="31" customWidth="1"/>
    <col min="771" max="771" width="15.140625" style="31" bestFit="1" customWidth="1"/>
    <col min="772" max="1007" width="11.42578125" style="31"/>
    <col min="1008" max="1008" width="32.28515625" style="31" customWidth="1"/>
    <col min="1009" max="1009" width="29.7109375" style="31" customWidth="1"/>
    <col min="1010" max="1010" width="11.5703125" style="31" customWidth="1"/>
    <col min="1011" max="1011" width="12" style="31" customWidth="1"/>
    <col min="1012" max="1012" width="11.42578125" style="31"/>
    <col min="1013" max="1013" width="17.7109375" style="31" customWidth="1"/>
    <col min="1014" max="1014" width="16.85546875" style="31" customWidth="1"/>
    <col min="1015" max="1015" width="14.140625" style="31" bestFit="1" customWidth="1"/>
    <col min="1016" max="1016" width="11.42578125" style="31"/>
    <col min="1017" max="1017" width="15.42578125" style="31" customWidth="1"/>
    <col min="1018" max="1018" width="19.5703125" style="31" customWidth="1"/>
    <col min="1019" max="1019" width="12.28515625" style="31" customWidth="1"/>
    <col min="1020" max="1020" width="15.85546875" style="31" customWidth="1"/>
    <col min="1021" max="1021" width="15.28515625" style="31" customWidth="1"/>
    <col min="1022" max="1022" width="18.28515625" style="31" customWidth="1"/>
    <col min="1023" max="1024" width="11.42578125" style="31"/>
    <col min="1025" max="1025" width="18.42578125" style="31" customWidth="1"/>
    <col min="1026" max="1026" width="18.85546875" style="31" customWidth="1"/>
    <col min="1027" max="1027" width="15.140625" style="31" bestFit="1" customWidth="1"/>
    <col min="1028" max="1263" width="11.42578125" style="31"/>
    <col min="1264" max="1264" width="32.28515625" style="31" customWidth="1"/>
    <col min="1265" max="1265" width="29.7109375" style="31" customWidth="1"/>
    <col min="1266" max="1266" width="11.5703125" style="31" customWidth="1"/>
    <col min="1267" max="1267" width="12" style="31" customWidth="1"/>
    <col min="1268" max="1268" width="11.42578125" style="31"/>
    <col min="1269" max="1269" width="17.7109375" style="31" customWidth="1"/>
    <col min="1270" max="1270" width="16.85546875" style="31" customWidth="1"/>
    <col min="1271" max="1271" width="14.140625" style="31" bestFit="1" customWidth="1"/>
    <col min="1272" max="1272" width="11.42578125" style="31"/>
    <col min="1273" max="1273" width="15.42578125" style="31" customWidth="1"/>
    <col min="1274" max="1274" width="19.5703125" style="31" customWidth="1"/>
    <col min="1275" max="1275" width="12.28515625" style="31" customWidth="1"/>
    <col min="1276" max="1276" width="15.85546875" style="31" customWidth="1"/>
    <col min="1277" max="1277" width="15.28515625" style="31" customWidth="1"/>
    <col min="1278" max="1278" width="18.28515625" style="31" customWidth="1"/>
    <col min="1279" max="1280" width="11.42578125" style="31"/>
    <col min="1281" max="1281" width="18.42578125" style="31" customWidth="1"/>
    <col min="1282" max="1282" width="18.85546875" style="31" customWidth="1"/>
    <col min="1283" max="1283" width="15.140625" style="31" bestFit="1" customWidth="1"/>
    <col min="1284" max="1519" width="11.42578125" style="31"/>
    <col min="1520" max="1520" width="32.28515625" style="31" customWidth="1"/>
    <col min="1521" max="1521" width="29.7109375" style="31" customWidth="1"/>
    <col min="1522" max="1522" width="11.5703125" style="31" customWidth="1"/>
    <col min="1523" max="1523" width="12" style="31" customWidth="1"/>
    <col min="1524" max="1524" width="11.42578125" style="31"/>
    <col min="1525" max="1525" width="17.7109375" style="31" customWidth="1"/>
    <col min="1526" max="1526" width="16.85546875" style="31" customWidth="1"/>
    <col min="1527" max="1527" width="14.140625" style="31" bestFit="1" customWidth="1"/>
    <col min="1528" max="1528" width="11.42578125" style="31"/>
    <col min="1529" max="1529" width="15.42578125" style="31" customWidth="1"/>
    <col min="1530" max="1530" width="19.5703125" style="31" customWidth="1"/>
    <col min="1531" max="1531" width="12.28515625" style="31" customWidth="1"/>
    <col min="1532" max="1532" width="15.85546875" style="31" customWidth="1"/>
    <col min="1533" max="1533" width="15.28515625" style="31" customWidth="1"/>
    <col min="1534" max="1534" width="18.28515625" style="31" customWidth="1"/>
    <col min="1535" max="1536" width="11.42578125" style="31"/>
    <col min="1537" max="1537" width="18.42578125" style="31" customWidth="1"/>
    <col min="1538" max="1538" width="18.85546875" style="31" customWidth="1"/>
    <col min="1539" max="1539" width="15.140625" style="31" bestFit="1" customWidth="1"/>
    <col min="1540" max="1775" width="11.42578125" style="31"/>
    <col min="1776" max="1776" width="32.28515625" style="31" customWidth="1"/>
    <col min="1777" max="1777" width="29.7109375" style="31" customWidth="1"/>
    <col min="1778" max="1778" width="11.5703125" style="31" customWidth="1"/>
    <col min="1779" max="1779" width="12" style="31" customWidth="1"/>
    <col min="1780" max="1780" width="11.42578125" style="31"/>
    <col min="1781" max="1781" width="17.7109375" style="31" customWidth="1"/>
    <col min="1782" max="1782" width="16.85546875" style="31" customWidth="1"/>
    <col min="1783" max="1783" width="14.140625" style="31" bestFit="1" customWidth="1"/>
    <col min="1784" max="1784" width="11.42578125" style="31"/>
    <col min="1785" max="1785" width="15.42578125" style="31" customWidth="1"/>
    <col min="1786" max="1786" width="19.5703125" style="31" customWidth="1"/>
    <col min="1787" max="1787" width="12.28515625" style="31" customWidth="1"/>
    <col min="1788" max="1788" width="15.85546875" style="31" customWidth="1"/>
    <col min="1789" max="1789" width="15.28515625" style="31" customWidth="1"/>
    <col min="1790" max="1790" width="18.28515625" style="31" customWidth="1"/>
    <col min="1791" max="1792" width="11.42578125" style="31"/>
    <col min="1793" max="1793" width="18.42578125" style="31" customWidth="1"/>
    <col min="1794" max="1794" width="18.85546875" style="31" customWidth="1"/>
    <col min="1795" max="1795" width="15.140625" style="31" bestFit="1" customWidth="1"/>
    <col min="1796" max="2031" width="11.42578125" style="31"/>
    <col min="2032" max="2032" width="32.28515625" style="31" customWidth="1"/>
    <col min="2033" max="2033" width="29.7109375" style="31" customWidth="1"/>
    <col min="2034" max="2034" width="11.5703125" style="31" customWidth="1"/>
    <col min="2035" max="2035" width="12" style="31" customWidth="1"/>
    <col min="2036" max="2036" width="11.42578125" style="31"/>
    <col min="2037" max="2037" width="17.7109375" style="31" customWidth="1"/>
    <col min="2038" max="2038" width="16.85546875" style="31" customWidth="1"/>
    <col min="2039" max="2039" width="14.140625" style="31" bestFit="1" customWidth="1"/>
    <col min="2040" max="2040" width="11.42578125" style="31"/>
    <col min="2041" max="2041" width="15.42578125" style="31" customWidth="1"/>
    <col min="2042" max="2042" width="19.5703125" style="31" customWidth="1"/>
    <col min="2043" max="2043" width="12.28515625" style="31" customWidth="1"/>
    <col min="2044" max="2044" width="15.85546875" style="31" customWidth="1"/>
    <col min="2045" max="2045" width="15.28515625" style="31" customWidth="1"/>
    <col min="2046" max="2046" width="18.28515625" style="31" customWidth="1"/>
    <col min="2047" max="2048" width="11.42578125" style="31"/>
    <col min="2049" max="2049" width="18.42578125" style="31" customWidth="1"/>
    <col min="2050" max="2050" width="18.85546875" style="31" customWidth="1"/>
    <col min="2051" max="2051" width="15.140625" style="31" bestFit="1" customWidth="1"/>
    <col min="2052" max="2287" width="11.42578125" style="31"/>
    <col min="2288" max="2288" width="32.28515625" style="31" customWidth="1"/>
    <col min="2289" max="2289" width="29.7109375" style="31" customWidth="1"/>
    <col min="2290" max="2290" width="11.5703125" style="31" customWidth="1"/>
    <col min="2291" max="2291" width="12" style="31" customWidth="1"/>
    <col min="2292" max="2292" width="11.42578125" style="31"/>
    <col min="2293" max="2293" width="17.7109375" style="31" customWidth="1"/>
    <col min="2294" max="2294" width="16.85546875" style="31" customWidth="1"/>
    <col min="2295" max="2295" width="14.140625" style="31" bestFit="1" customWidth="1"/>
    <col min="2296" max="2296" width="11.42578125" style="31"/>
    <col min="2297" max="2297" width="15.42578125" style="31" customWidth="1"/>
    <col min="2298" max="2298" width="19.5703125" style="31" customWidth="1"/>
    <col min="2299" max="2299" width="12.28515625" style="31" customWidth="1"/>
    <col min="2300" max="2300" width="15.85546875" style="31" customWidth="1"/>
    <col min="2301" max="2301" width="15.28515625" style="31" customWidth="1"/>
    <col min="2302" max="2302" width="18.28515625" style="31" customWidth="1"/>
    <col min="2303" max="2304" width="11.42578125" style="31"/>
    <col min="2305" max="2305" width="18.42578125" style="31" customWidth="1"/>
    <col min="2306" max="2306" width="18.85546875" style="31" customWidth="1"/>
    <col min="2307" max="2307" width="15.140625" style="31" bestFit="1" customWidth="1"/>
    <col min="2308" max="2543" width="11.42578125" style="31"/>
    <col min="2544" max="2544" width="32.28515625" style="31" customWidth="1"/>
    <col min="2545" max="2545" width="29.7109375" style="31" customWidth="1"/>
    <col min="2546" max="2546" width="11.5703125" style="31" customWidth="1"/>
    <col min="2547" max="2547" width="12" style="31" customWidth="1"/>
    <col min="2548" max="2548" width="11.42578125" style="31"/>
    <col min="2549" max="2549" width="17.7109375" style="31" customWidth="1"/>
    <col min="2550" max="2550" width="16.85546875" style="31" customWidth="1"/>
    <col min="2551" max="2551" width="14.140625" style="31" bestFit="1" customWidth="1"/>
    <col min="2552" max="2552" width="11.42578125" style="31"/>
    <col min="2553" max="2553" width="15.42578125" style="31" customWidth="1"/>
    <col min="2554" max="2554" width="19.5703125" style="31" customWidth="1"/>
    <col min="2555" max="2555" width="12.28515625" style="31" customWidth="1"/>
    <col min="2556" max="2556" width="15.85546875" style="31" customWidth="1"/>
    <col min="2557" max="2557" width="15.28515625" style="31" customWidth="1"/>
    <col min="2558" max="2558" width="18.28515625" style="31" customWidth="1"/>
    <col min="2559" max="2560" width="11.42578125" style="31"/>
    <col min="2561" max="2561" width="18.42578125" style="31" customWidth="1"/>
    <col min="2562" max="2562" width="18.85546875" style="31" customWidth="1"/>
    <col min="2563" max="2563" width="15.140625" style="31" bestFit="1" customWidth="1"/>
    <col min="2564" max="2799" width="11.42578125" style="31"/>
    <col min="2800" max="2800" width="32.28515625" style="31" customWidth="1"/>
    <col min="2801" max="2801" width="29.7109375" style="31" customWidth="1"/>
    <col min="2802" max="2802" width="11.5703125" style="31" customWidth="1"/>
    <col min="2803" max="2803" width="12" style="31" customWidth="1"/>
    <col min="2804" max="2804" width="11.42578125" style="31"/>
    <col min="2805" max="2805" width="17.7109375" style="31" customWidth="1"/>
    <col min="2806" max="2806" width="16.85546875" style="31" customWidth="1"/>
    <col min="2807" max="2807" width="14.140625" style="31" bestFit="1" customWidth="1"/>
    <col min="2808" max="2808" width="11.42578125" style="31"/>
    <col min="2809" max="2809" width="15.42578125" style="31" customWidth="1"/>
    <col min="2810" max="2810" width="19.5703125" style="31" customWidth="1"/>
    <col min="2811" max="2811" width="12.28515625" style="31" customWidth="1"/>
    <col min="2812" max="2812" width="15.85546875" style="31" customWidth="1"/>
    <col min="2813" max="2813" width="15.28515625" style="31" customWidth="1"/>
    <col min="2814" max="2814" width="18.28515625" style="31" customWidth="1"/>
    <col min="2815" max="2816" width="11.42578125" style="31"/>
    <col min="2817" max="2817" width="18.42578125" style="31" customWidth="1"/>
    <col min="2818" max="2818" width="18.85546875" style="31" customWidth="1"/>
    <col min="2819" max="2819" width="15.140625" style="31" bestFit="1" customWidth="1"/>
    <col min="2820" max="3055" width="11.42578125" style="31"/>
    <col min="3056" max="3056" width="32.28515625" style="31" customWidth="1"/>
    <col min="3057" max="3057" width="29.7109375" style="31" customWidth="1"/>
    <col min="3058" max="3058" width="11.5703125" style="31" customWidth="1"/>
    <col min="3059" max="3059" width="12" style="31" customWidth="1"/>
    <col min="3060" max="3060" width="11.42578125" style="31"/>
    <col min="3061" max="3061" width="17.7109375" style="31" customWidth="1"/>
    <col min="3062" max="3062" width="16.85546875" style="31" customWidth="1"/>
    <col min="3063" max="3063" width="14.140625" style="31" bestFit="1" customWidth="1"/>
    <col min="3064" max="3064" width="11.42578125" style="31"/>
    <col min="3065" max="3065" width="15.42578125" style="31" customWidth="1"/>
    <col min="3066" max="3066" width="19.5703125" style="31" customWidth="1"/>
    <col min="3067" max="3067" width="12.28515625" style="31" customWidth="1"/>
    <col min="3068" max="3068" width="15.85546875" style="31" customWidth="1"/>
    <col min="3069" max="3069" width="15.28515625" style="31" customWidth="1"/>
    <col min="3070" max="3070" width="18.28515625" style="31" customWidth="1"/>
    <col min="3071" max="3072" width="11.42578125" style="31"/>
    <col min="3073" max="3073" width="18.42578125" style="31" customWidth="1"/>
    <col min="3074" max="3074" width="18.85546875" style="31" customWidth="1"/>
    <col min="3075" max="3075" width="15.140625" style="31" bestFit="1" customWidth="1"/>
    <col min="3076" max="3311" width="11.42578125" style="31"/>
    <col min="3312" max="3312" width="32.28515625" style="31" customWidth="1"/>
    <col min="3313" max="3313" width="29.7109375" style="31" customWidth="1"/>
    <col min="3314" max="3314" width="11.5703125" style="31" customWidth="1"/>
    <col min="3315" max="3315" width="12" style="31" customWidth="1"/>
    <col min="3316" max="3316" width="11.42578125" style="31"/>
    <col min="3317" max="3317" width="17.7109375" style="31" customWidth="1"/>
    <col min="3318" max="3318" width="16.85546875" style="31" customWidth="1"/>
    <col min="3319" max="3319" width="14.140625" style="31" bestFit="1" customWidth="1"/>
    <col min="3320" max="3320" width="11.42578125" style="31"/>
    <col min="3321" max="3321" width="15.42578125" style="31" customWidth="1"/>
    <col min="3322" max="3322" width="19.5703125" style="31" customWidth="1"/>
    <col min="3323" max="3323" width="12.28515625" style="31" customWidth="1"/>
    <col min="3324" max="3324" width="15.85546875" style="31" customWidth="1"/>
    <col min="3325" max="3325" width="15.28515625" style="31" customWidth="1"/>
    <col min="3326" max="3326" width="18.28515625" style="31" customWidth="1"/>
    <col min="3327" max="3328" width="11.42578125" style="31"/>
    <col min="3329" max="3329" width="18.42578125" style="31" customWidth="1"/>
    <col min="3330" max="3330" width="18.85546875" style="31" customWidth="1"/>
    <col min="3331" max="3331" width="15.140625" style="31" bestFit="1" customWidth="1"/>
    <col min="3332" max="3567" width="11.42578125" style="31"/>
    <col min="3568" max="3568" width="32.28515625" style="31" customWidth="1"/>
    <col min="3569" max="3569" width="29.7109375" style="31" customWidth="1"/>
    <col min="3570" max="3570" width="11.5703125" style="31" customWidth="1"/>
    <col min="3571" max="3571" width="12" style="31" customWidth="1"/>
    <col min="3572" max="3572" width="11.42578125" style="31"/>
    <col min="3573" max="3573" width="17.7109375" style="31" customWidth="1"/>
    <col min="3574" max="3574" width="16.85546875" style="31" customWidth="1"/>
    <col min="3575" max="3575" width="14.140625" style="31" bestFit="1" customWidth="1"/>
    <col min="3576" max="3576" width="11.42578125" style="31"/>
    <col min="3577" max="3577" width="15.42578125" style="31" customWidth="1"/>
    <col min="3578" max="3578" width="19.5703125" style="31" customWidth="1"/>
    <col min="3579" max="3579" width="12.28515625" style="31" customWidth="1"/>
    <col min="3580" max="3580" width="15.85546875" style="31" customWidth="1"/>
    <col min="3581" max="3581" width="15.28515625" style="31" customWidth="1"/>
    <col min="3582" max="3582" width="18.28515625" style="31" customWidth="1"/>
    <col min="3583" max="3584" width="11.42578125" style="31"/>
    <col min="3585" max="3585" width="18.42578125" style="31" customWidth="1"/>
    <col min="3586" max="3586" width="18.85546875" style="31" customWidth="1"/>
    <col min="3587" max="3587" width="15.140625" style="31" bestFit="1" customWidth="1"/>
    <col min="3588" max="3823" width="11.42578125" style="31"/>
    <col min="3824" max="3824" width="32.28515625" style="31" customWidth="1"/>
    <col min="3825" max="3825" width="29.7109375" style="31" customWidth="1"/>
    <col min="3826" max="3826" width="11.5703125" style="31" customWidth="1"/>
    <col min="3827" max="3827" width="12" style="31" customWidth="1"/>
    <col min="3828" max="3828" width="11.42578125" style="31"/>
    <col min="3829" max="3829" width="17.7109375" style="31" customWidth="1"/>
    <col min="3830" max="3830" width="16.85546875" style="31" customWidth="1"/>
    <col min="3831" max="3831" width="14.140625" style="31" bestFit="1" customWidth="1"/>
    <col min="3832" max="3832" width="11.42578125" style="31"/>
    <col min="3833" max="3833" width="15.42578125" style="31" customWidth="1"/>
    <col min="3834" max="3834" width="19.5703125" style="31" customWidth="1"/>
    <col min="3835" max="3835" width="12.28515625" style="31" customWidth="1"/>
    <col min="3836" max="3836" width="15.85546875" style="31" customWidth="1"/>
    <col min="3837" max="3837" width="15.28515625" style="31" customWidth="1"/>
    <col min="3838" max="3838" width="18.28515625" style="31" customWidth="1"/>
    <col min="3839" max="3840" width="11.42578125" style="31"/>
    <col min="3841" max="3841" width="18.42578125" style="31" customWidth="1"/>
    <col min="3842" max="3842" width="18.85546875" style="31" customWidth="1"/>
    <col min="3843" max="3843" width="15.140625" style="31" bestFit="1" customWidth="1"/>
    <col min="3844" max="4079" width="11.42578125" style="31"/>
    <col min="4080" max="4080" width="32.28515625" style="31" customWidth="1"/>
    <col min="4081" max="4081" width="29.7109375" style="31" customWidth="1"/>
    <col min="4082" max="4082" width="11.5703125" style="31" customWidth="1"/>
    <col min="4083" max="4083" width="12" style="31" customWidth="1"/>
    <col min="4084" max="4084" width="11.42578125" style="31"/>
    <col min="4085" max="4085" width="17.7109375" style="31" customWidth="1"/>
    <col min="4086" max="4086" width="16.85546875" style="31" customWidth="1"/>
    <col min="4087" max="4087" width="14.140625" style="31" bestFit="1" customWidth="1"/>
    <col min="4088" max="4088" width="11.42578125" style="31"/>
    <col min="4089" max="4089" width="15.42578125" style="31" customWidth="1"/>
    <col min="4090" max="4090" width="19.5703125" style="31" customWidth="1"/>
    <col min="4091" max="4091" width="12.28515625" style="31" customWidth="1"/>
    <col min="4092" max="4092" width="15.85546875" style="31" customWidth="1"/>
    <col min="4093" max="4093" width="15.28515625" style="31" customWidth="1"/>
    <col min="4094" max="4094" width="18.28515625" style="31" customWidth="1"/>
    <col min="4095" max="4096" width="11.42578125" style="31"/>
    <col min="4097" max="4097" width="18.42578125" style="31" customWidth="1"/>
    <col min="4098" max="4098" width="18.85546875" style="31" customWidth="1"/>
    <col min="4099" max="4099" width="15.140625" style="31" bestFit="1" customWidth="1"/>
    <col min="4100" max="4335" width="11.42578125" style="31"/>
    <col min="4336" max="4336" width="32.28515625" style="31" customWidth="1"/>
    <col min="4337" max="4337" width="29.7109375" style="31" customWidth="1"/>
    <col min="4338" max="4338" width="11.5703125" style="31" customWidth="1"/>
    <col min="4339" max="4339" width="12" style="31" customWidth="1"/>
    <col min="4340" max="4340" width="11.42578125" style="31"/>
    <col min="4341" max="4341" width="17.7109375" style="31" customWidth="1"/>
    <col min="4342" max="4342" width="16.85546875" style="31" customWidth="1"/>
    <col min="4343" max="4343" width="14.140625" style="31" bestFit="1" customWidth="1"/>
    <col min="4344" max="4344" width="11.42578125" style="31"/>
    <col min="4345" max="4345" width="15.42578125" style="31" customWidth="1"/>
    <col min="4346" max="4346" width="19.5703125" style="31" customWidth="1"/>
    <col min="4347" max="4347" width="12.28515625" style="31" customWidth="1"/>
    <col min="4348" max="4348" width="15.85546875" style="31" customWidth="1"/>
    <col min="4349" max="4349" width="15.28515625" style="31" customWidth="1"/>
    <col min="4350" max="4350" width="18.28515625" style="31" customWidth="1"/>
    <col min="4351" max="4352" width="11.42578125" style="31"/>
    <col min="4353" max="4353" width="18.42578125" style="31" customWidth="1"/>
    <col min="4354" max="4354" width="18.85546875" style="31" customWidth="1"/>
    <col min="4355" max="4355" width="15.140625" style="31" bestFit="1" customWidth="1"/>
    <col min="4356" max="4591" width="11.42578125" style="31"/>
    <col min="4592" max="4592" width="32.28515625" style="31" customWidth="1"/>
    <col min="4593" max="4593" width="29.7109375" style="31" customWidth="1"/>
    <col min="4594" max="4594" width="11.5703125" style="31" customWidth="1"/>
    <col min="4595" max="4595" width="12" style="31" customWidth="1"/>
    <col min="4596" max="4596" width="11.42578125" style="31"/>
    <col min="4597" max="4597" width="17.7109375" style="31" customWidth="1"/>
    <col min="4598" max="4598" width="16.85546875" style="31" customWidth="1"/>
    <col min="4599" max="4599" width="14.140625" style="31" bestFit="1" customWidth="1"/>
    <col min="4600" max="4600" width="11.42578125" style="31"/>
    <col min="4601" max="4601" width="15.42578125" style="31" customWidth="1"/>
    <col min="4602" max="4602" width="19.5703125" style="31" customWidth="1"/>
    <col min="4603" max="4603" width="12.28515625" style="31" customWidth="1"/>
    <col min="4604" max="4604" width="15.85546875" style="31" customWidth="1"/>
    <col min="4605" max="4605" width="15.28515625" style="31" customWidth="1"/>
    <col min="4606" max="4606" width="18.28515625" style="31" customWidth="1"/>
    <col min="4607" max="4608" width="11.42578125" style="31"/>
    <col min="4609" max="4609" width="18.42578125" style="31" customWidth="1"/>
    <col min="4610" max="4610" width="18.85546875" style="31" customWidth="1"/>
    <col min="4611" max="4611" width="15.140625" style="31" bestFit="1" customWidth="1"/>
    <col min="4612" max="4847" width="11.42578125" style="31"/>
    <col min="4848" max="4848" width="32.28515625" style="31" customWidth="1"/>
    <col min="4849" max="4849" width="29.7109375" style="31" customWidth="1"/>
    <col min="4850" max="4850" width="11.5703125" style="31" customWidth="1"/>
    <col min="4851" max="4851" width="12" style="31" customWidth="1"/>
    <col min="4852" max="4852" width="11.42578125" style="31"/>
    <col min="4853" max="4853" width="17.7109375" style="31" customWidth="1"/>
    <col min="4854" max="4854" width="16.85546875" style="31" customWidth="1"/>
    <col min="4855" max="4855" width="14.140625" style="31" bestFit="1" customWidth="1"/>
    <col min="4856" max="4856" width="11.42578125" style="31"/>
    <col min="4857" max="4857" width="15.42578125" style="31" customWidth="1"/>
    <col min="4858" max="4858" width="19.5703125" style="31" customWidth="1"/>
    <col min="4859" max="4859" width="12.28515625" style="31" customWidth="1"/>
    <col min="4860" max="4860" width="15.85546875" style="31" customWidth="1"/>
    <col min="4861" max="4861" width="15.28515625" style="31" customWidth="1"/>
    <col min="4862" max="4862" width="18.28515625" style="31" customWidth="1"/>
    <col min="4863" max="4864" width="11.42578125" style="31"/>
    <col min="4865" max="4865" width="18.42578125" style="31" customWidth="1"/>
    <col min="4866" max="4866" width="18.85546875" style="31" customWidth="1"/>
    <col min="4867" max="4867" width="15.140625" style="31" bestFit="1" customWidth="1"/>
    <col min="4868" max="5103" width="11.42578125" style="31"/>
    <col min="5104" max="5104" width="32.28515625" style="31" customWidth="1"/>
    <col min="5105" max="5105" width="29.7109375" style="31" customWidth="1"/>
    <col min="5106" max="5106" width="11.5703125" style="31" customWidth="1"/>
    <col min="5107" max="5107" width="12" style="31" customWidth="1"/>
    <col min="5108" max="5108" width="11.42578125" style="31"/>
    <col min="5109" max="5109" width="17.7109375" style="31" customWidth="1"/>
    <col min="5110" max="5110" width="16.85546875" style="31" customWidth="1"/>
    <col min="5111" max="5111" width="14.140625" style="31" bestFit="1" customWidth="1"/>
    <col min="5112" max="5112" width="11.42578125" style="31"/>
    <col min="5113" max="5113" width="15.42578125" style="31" customWidth="1"/>
    <col min="5114" max="5114" width="19.5703125" style="31" customWidth="1"/>
    <col min="5115" max="5115" width="12.28515625" style="31" customWidth="1"/>
    <col min="5116" max="5116" width="15.85546875" style="31" customWidth="1"/>
    <col min="5117" max="5117" width="15.28515625" style="31" customWidth="1"/>
    <col min="5118" max="5118" width="18.28515625" style="31" customWidth="1"/>
    <col min="5119" max="5120" width="11.42578125" style="31"/>
    <col min="5121" max="5121" width="18.42578125" style="31" customWidth="1"/>
    <col min="5122" max="5122" width="18.85546875" style="31" customWidth="1"/>
    <col min="5123" max="5123" width="15.140625" style="31" bestFit="1" customWidth="1"/>
    <col min="5124" max="5359" width="11.42578125" style="31"/>
    <col min="5360" max="5360" width="32.28515625" style="31" customWidth="1"/>
    <col min="5361" max="5361" width="29.7109375" style="31" customWidth="1"/>
    <col min="5362" max="5362" width="11.5703125" style="31" customWidth="1"/>
    <col min="5363" max="5363" width="12" style="31" customWidth="1"/>
    <col min="5364" max="5364" width="11.42578125" style="31"/>
    <col min="5365" max="5365" width="17.7109375" style="31" customWidth="1"/>
    <col min="5366" max="5366" width="16.85546875" style="31" customWidth="1"/>
    <col min="5367" max="5367" width="14.140625" style="31" bestFit="1" customWidth="1"/>
    <col min="5368" max="5368" width="11.42578125" style="31"/>
    <col min="5369" max="5369" width="15.42578125" style="31" customWidth="1"/>
    <col min="5370" max="5370" width="19.5703125" style="31" customWidth="1"/>
    <col min="5371" max="5371" width="12.28515625" style="31" customWidth="1"/>
    <col min="5372" max="5372" width="15.85546875" style="31" customWidth="1"/>
    <col min="5373" max="5373" width="15.28515625" style="31" customWidth="1"/>
    <col min="5374" max="5374" width="18.28515625" style="31" customWidth="1"/>
    <col min="5375" max="5376" width="11.42578125" style="31"/>
    <col min="5377" max="5377" width="18.42578125" style="31" customWidth="1"/>
    <col min="5378" max="5378" width="18.85546875" style="31" customWidth="1"/>
    <col min="5379" max="5379" width="15.140625" style="31" bestFit="1" customWidth="1"/>
    <col min="5380" max="5615" width="11.42578125" style="31"/>
    <col min="5616" max="5616" width="32.28515625" style="31" customWidth="1"/>
    <col min="5617" max="5617" width="29.7109375" style="31" customWidth="1"/>
    <col min="5618" max="5618" width="11.5703125" style="31" customWidth="1"/>
    <col min="5619" max="5619" width="12" style="31" customWidth="1"/>
    <col min="5620" max="5620" width="11.42578125" style="31"/>
    <col min="5621" max="5621" width="17.7109375" style="31" customWidth="1"/>
    <col min="5622" max="5622" width="16.85546875" style="31" customWidth="1"/>
    <col min="5623" max="5623" width="14.140625" style="31" bestFit="1" customWidth="1"/>
    <col min="5624" max="5624" width="11.42578125" style="31"/>
    <col min="5625" max="5625" width="15.42578125" style="31" customWidth="1"/>
    <col min="5626" max="5626" width="19.5703125" style="31" customWidth="1"/>
    <col min="5627" max="5627" width="12.28515625" style="31" customWidth="1"/>
    <col min="5628" max="5628" width="15.85546875" style="31" customWidth="1"/>
    <col min="5629" max="5629" width="15.28515625" style="31" customWidth="1"/>
    <col min="5630" max="5630" width="18.28515625" style="31" customWidth="1"/>
    <col min="5631" max="5632" width="11.42578125" style="31"/>
    <col min="5633" max="5633" width="18.42578125" style="31" customWidth="1"/>
    <col min="5634" max="5634" width="18.85546875" style="31" customWidth="1"/>
    <col min="5635" max="5635" width="15.140625" style="31" bestFit="1" customWidth="1"/>
    <col min="5636" max="5871" width="11.42578125" style="31"/>
    <col min="5872" max="5872" width="32.28515625" style="31" customWidth="1"/>
    <col min="5873" max="5873" width="29.7109375" style="31" customWidth="1"/>
    <col min="5874" max="5874" width="11.5703125" style="31" customWidth="1"/>
    <col min="5875" max="5875" width="12" style="31" customWidth="1"/>
    <col min="5876" max="5876" width="11.42578125" style="31"/>
    <col min="5877" max="5877" width="17.7109375" style="31" customWidth="1"/>
    <col min="5878" max="5878" width="16.85546875" style="31" customWidth="1"/>
    <col min="5879" max="5879" width="14.140625" style="31" bestFit="1" customWidth="1"/>
    <col min="5880" max="5880" width="11.42578125" style="31"/>
    <col min="5881" max="5881" width="15.42578125" style="31" customWidth="1"/>
    <col min="5882" max="5882" width="19.5703125" style="31" customWidth="1"/>
    <col min="5883" max="5883" width="12.28515625" style="31" customWidth="1"/>
    <col min="5884" max="5884" width="15.85546875" style="31" customWidth="1"/>
    <col min="5885" max="5885" width="15.28515625" style="31" customWidth="1"/>
    <col min="5886" max="5886" width="18.28515625" style="31" customWidth="1"/>
    <col min="5887" max="5888" width="11.42578125" style="31"/>
    <col min="5889" max="5889" width="18.42578125" style="31" customWidth="1"/>
    <col min="5890" max="5890" width="18.85546875" style="31" customWidth="1"/>
    <col min="5891" max="5891" width="15.140625" style="31" bestFit="1" customWidth="1"/>
    <col min="5892" max="6127" width="11.42578125" style="31"/>
    <col min="6128" max="6128" width="32.28515625" style="31" customWidth="1"/>
    <col min="6129" max="6129" width="29.7109375" style="31" customWidth="1"/>
    <col min="6130" max="6130" width="11.5703125" style="31" customWidth="1"/>
    <col min="6131" max="6131" width="12" style="31" customWidth="1"/>
    <col min="6132" max="6132" width="11.42578125" style="31"/>
    <col min="6133" max="6133" width="17.7109375" style="31" customWidth="1"/>
    <col min="6134" max="6134" width="16.85546875" style="31" customWidth="1"/>
    <col min="6135" max="6135" width="14.140625" style="31" bestFit="1" customWidth="1"/>
    <col min="6136" max="6136" width="11.42578125" style="31"/>
    <col min="6137" max="6137" width="15.42578125" style="31" customWidth="1"/>
    <col min="6138" max="6138" width="19.5703125" style="31" customWidth="1"/>
    <col min="6139" max="6139" width="12.28515625" style="31" customWidth="1"/>
    <col min="6140" max="6140" width="15.85546875" style="31" customWidth="1"/>
    <col min="6141" max="6141" width="15.28515625" style="31" customWidth="1"/>
    <col min="6142" max="6142" width="18.28515625" style="31" customWidth="1"/>
    <col min="6143" max="6144" width="11.42578125" style="31"/>
    <col min="6145" max="6145" width="18.42578125" style="31" customWidth="1"/>
    <col min="6146" max="6146" width="18.85546875" style="31" customWidth="1"/>
    <col min="6147" max="6147" width="15.140625" style="31" bestFit="1" customWidth="1"/>
    <col min="6148" max="6383" width="11.42578125" style="31"/>
    <col min="6384" max="6384" width="32.28515625" style="31" customWidth="1"/>
    <col min="6385" max="6385" width="29.7109375" style="31" customWidth="1"/>
    <col min="6386" max="6386" width="11.5703125" style="31" customWidth="1"/>
    <col min="6387" max="6387" width="12" style="31" customWidth="1"/>
    <col min="6388" max="6388" width="11.42578125" style="31"/>
    <col min="6389" max="6389" width="17.7109375" style="31" customWidth="1"/>
    <col min="6390" max="6390" width="16.85546875" style="31" customWidth="1"/>
    <col min="6391" max="6391" width="14.140625" style="31" bestFit="1" customWidth="1"/>
    <col min="6392" max="6392" width="11.42578125" style="31"/>
    <col min="6393" max="6393" width="15.42578125" style="31" customWidth="1"/>
    <col min="6394" max="6394" width="19.5703125" style="31" customWidth="1"/>
    <col min="6395" max="6395" width="12.28515625" style="31" customWidth="1"/>
    <col min="6396" max="6396" width="15.85546875" style="31" customWidth="1"/>
    <col min="6397" max="6397" width="15.28515625" style="31" customWidth="1"/>
    <col min="6398" max="6398" width="18.28515625" style="31" customWidth="1"/>
    <col min="6399" max="6400" width="11.42578125" style="31"/>
    <col min="6401" max="6401" width="18.42578125" style="31" customWidth="1"/>
    <col min="6402" max="6402" width="18.85546875" style="31" customWidth="1"/>
    <col min="6403" max="6403" width="15.140625" style="31" bestFit="1" customWidth="1"/>
    <col min="6404" max="6639" width="11.42578125" style="31"/>
    <col min="6640" max="6640" width="32.28515625" style="31" customWidth="1"/>
    <col min="6641" max="6641" width="29.7109375" style="31" customWidth="1"/>
    <col min="6642" max="6642" width="11.5703125" style="31" customWidth="1"/>
    <col min="6643" max="6643" width="12" style="31" customWidth="1"/>
    <col min="6644" max="6644" width="11.42578125" style="31"/>
    <col min="6645" max="6645" width="17.7109375" style="31" customWidth="1"/>
    <col min="6646" max="6646" width="16.85546875" style="31" customWidth="1"/>
    <col min="6647" max="6647" width="14.140625" style="31" bestFit="1" customWidth="1"/>
    <col min="6648" max="6648" width="11.42578125" style="31"/>
    <col min="6649" max="6649" width="15.42578125" style="31" customWidth="1"/>
    <col min="6650" max="6650" width="19.5703125" style="31" customWidth="1"/>
    <col min="6651" max="6651" width="12.28515625" style="31" customWidth="1"/>
    <col min="6652" max="6652" width="15.85546875" style="31" customWidth="1"/>
    <col min="6653" max="6653" width="15.28515625" style="31" customWidth="1"/>
    <col min="6654" max="6654" width="18.28515625" style="31" customWidth="1"/>
    <col min="6655" max="6656" width="11.42578125" style="31"/>
    <col min="6657" max="6657" width="18.42578125" style="31" customWidth="1"/>
    <col min="6658" max="6658" width="18.85546875" style="31" customWidth="1"/>
    <col min="6659" max="6659" width="15.140625" style="31" bestFit="1" customWidth="1"/>
    <col min="6660" max="6895" width="11.42578125" style="31"/>
    <col min="6896" max="6896" width="32.28515625" style="31" customWidth="1"/>
    <col min="6897" max="6897" width="29.7109375" style="31" customWidth="1"/>
    <col min="6898" max="6898" width="11.5703125" style="31" customWidth="1"/>
    <col min="6899" max="6899" width="12" style="31" customWidth="1"/>
    <col min="6900" max="6900" width="11.42578125" style="31"/>
    <col min="6901" max="6901" width="17.7109375" style="31" customWidth="1"/>
    <col min="6902" max="6902" width="16.85546875" style="31" customWidth="1"/>
    <col min="6903" max="6903" width="14.140625" style="31" bestFit="1" customWidth="1"/>
    <col min="6904" max="6904" width="11.42578125" style="31"/>
    <col min="6905" max="6905" width="15.42578125" style="31" customWidth="1"/>
    <col min="6906" max="6906" width="19.5703125" style="31" customWidth="1"/>
    <col min="6907" max="6907" width="12.28515625" style="31" customWidth="1"/>
    <col min="6908" max="6908" width="15.85546875" style="31" customWidth="1"/>
    <col min="6909" max="6909" width="15.28515625" style="31" customWidth="1"/>
    <col min="6910" max="6910" width="18.28515625" style="31" customWidth="1"/>
    <col min="6911" max="6912" width="11.42578125" style="31"/>
    <col min="6913" max="6913" width="18.42578125" style="31" customWidth="1"/>
    <col min="6914" max="6914" width="18.85546875" style="31" customWidth="1"/>
    <col min="6915" max="6915" width="15.140625" style="31" bestFit="1" customWidth="1"/>
    <col min="6916" max="7151" width="11.42578125" style="31"/>
    <col min="7152" max="7152" width="32.28515625" style="31" customWidth="1"/>
    <col min="7153" max="7153" width="29.7109375" style="31" customWidth="1"/>
    <col min="7154" max="7154" width="11.5703125" style="31" customWidth="1"/>
    <col min="7155" max="7155" width="12" style="31" customWidth="1"/>
    <col min="7156" max="7156" width="11.42578125" style="31"/>
    <col min="7157" max="7157" width="17.7109375" style="31" customWidth="1"/>
    <col min="7158" max="7158" width="16.85546875" style="31" customWidth="1"/>
    <col min="7159" max="7159" width="14.140625" style="31" bestFit="1" customWidth="1"/>
    <col min="7160" max="7160" width="11.42578125" style="31"/>
    <col min="7161" max="7161" width="15.42578125" style="31" customWidth="1"/>
    <col min="7162" max="7162" width="19.5703125" style="31" customWidth="1"/>
    <col min="7163" max="7163" width="12.28515625" style="31" customWidth="1"/>
    <col min="7164" max="7164" width="15.85546875" style="31" customWidth="1"/>
    <col min="7165" max="7165" width="15.28515625" style="31" customWidth="1"/>
    <col min="7166" max="7166" width="18.28515625" style="31" customWidth="1"/>
    <col min="7167" max="7168" width="11.42578125" style="31"/>
    <col min="7169" max="7169" width="18.42578125" style="31" customWidth="1"/>
    <col min="7170" max="7170" width="18.85546875" style="31" customWidth="1"/>
    <col min="7171" max="7171" width="15.140625" style="31" bestFit="1" customWidth="1"/>
    <col min="7172" max="7407" width="11.42578125" style="31"/>
    <col min="7408" max="7408" width="32.28515625" style="31" customWidth="1"/>
    <col min="7409" max="7409" width="29.7109375" style="31" customWidth="1"/>
    <col min="7410" max="7410" width="11.5703125" style="31" customWidth="1"/>
    <col min="7411" max="7411" width="12" style="31" customWidth="1"/>
    <col min="7412" max="7412" width="11.42578125" style="31"/>
    <col min="7413" max="7413" width="17.7109375" style="31" customWidth="1"/>
    <col min="7414" max="7414" width="16.85546875" style="31" customWidth="1"/>
    <col min="7415" max="7415" width="14.140625" style="31" bestFit="1" customWidth="1"/>
    <col min="7416" max="7416" width="11.42578125" style="31"/>
    <col min="7417" max="7417" width="15.42578125" style="31" customWidth="1"/>
    <col min="7418" max="7418" width="19.5703125" style="31" customWidth="1"/>
    <col min="7419" max="7419" width="12.28515625" style="31" customWidth="1"/>
    <col min="7420" max="7420" width="15.85546875" style="31" customWidth="1"/>
    <col min="7421" max="7421" width="15.28515625" style="31" customWidth="1"/>
    <col min="7422" max="7422" width="18.28515625" style="31" customWidth="1"/>
    <col min="7423" max="7424" width="11.42578125" style="31"/>
    <col min="7425" max="7425" width="18.42578125" style="31" customWidth="1"/>
    <col min="7426" max="7426" width="18.85546875" style="31" customWidth="1"/>
    <col min="7427" max="7427" width="15.140625" style="31" bestFit="1" customWidth="1"/>
    <col min="7428" max="7663" width="11.42578125" style="31"/>
    <col min="7664" max="7664" width="32.28515625" style="31" customWidth="1"/>
    <col min="7665" max="7665" width="29.7109375" style="31" customWidth="1"/>
    <col min="7666" max="7666" width="11.5703125" style="31" customWidth="1"/>
    <col min="7667" max="7667" width="12" style="31" customWidth="1"/>
    <col min="7668" max="7668" width="11.42578125" style="31"/>
    <col min="7669" max="7669" width="17.7109375" style="31" customWidth="1"/>
    <col min="7670" max="7670" width="16.85546875" style="31" customWidth="1"/>
    <col min="7671" max="7671" width="14.140625" style="31" bestFit="1" customWidth="1"/>
    <col min="7672" max="7672" width="11.42578125" style="31"/>
    <col min="7673" max="7673" width="15.42578125" style="31" customWidth="1"/>
    <col min="7674" max="7674" width="19.5703125" style="31" customWidth="1"/>
    <col min="7675" max="7675" width="12.28515625" style="31" customWidth="1"/>
    <col min="7676" max="7676" width="15.85546875" style="31" customWidth="1"/>
    <col min="7677" max="7677" width="15.28515625" style="31" customWidth="1"/>
    <col min="7678" max="7678" width="18.28515625" style="31" customWidth="1"/>
    <col min="7679" max="7680" width="11.42578125" style="31"/>
    <col min="7681" max="7681" width="18.42578125" style="31" customWidth="1"/>
    <col min="7682" max="7682" width="18.85546875" style="31" customWidth="1"/>
    <col min="7683" max="7683" width="15.140625" style="31" bestFit="1" customWidth="1"/>
    <col min="7684" max="7919" width="11.42578125" style="31"/>
    <col min="7920" max="7920" width="32.28515625" style="31" customWidth="1"/>
    <col min="7921" max="7921" width="29.7109375" style="31" customWidth="1"/>
    <col min="7922" max="7922" width="11.5703125" style="31" customWidth="1"/>
    <col min="7923" max="7923" width="12" style="31" customWidth="1"/>
    <col min="7924" max="7924" width="11.42578125" style="31"/>
    <col min="7925" max="7925" width="17.7109375" style="31" customWidth="1"/>
    <col min="7926" max="7926" width="16.85546875" style="31" customWidth="1"/>
    <col min="7927" max="7927" width="14.140625" style="31" bestFit="1" customWidth="1"/>
    <col min="7928" max="7928" width="11.42578125" style="31"/>
    <col min="7929" max="7929" width="15.42578125" style="31" customWidth="1"/>
    <col min="7930" max="7930" width="19.5703125" style="31" customWidth="1"/>
    <col min="7931" max="7931" width="12.28515625" style="31" customWidth="1"/>
    <col min="7932" max="7932" width="15.85546875" style="31" customWidth="1"/>
    <col min="7933" max="7933" width="15.28515625" style="31" customWidth="1"/>
    <col min="7934" max="7934" width="18.28515625" style="31" customWidth="1"/>
    <col min="7935" max="7936" width="11.42578125" style="31"/>
    <col min="7937" max="7937" width="18.42578125" style="31" customWidth="1"/>
    <col min="7938" max="7938" width="18.85546875" style="31" customWidth="1"/>
    <col min="7939" max="7939" width="15.140625" style="31" bestFit="1" customWidth="1"/>
    <col min="7940" max="8175" width="11.42578125" style="31"/>
    <col min="8176" max="8176" width="32.28515625" style="31" customWidth="1"/>
    <col min="8177" max="8177" width="29.7109375" style="31" customWidth="1"/>
    <col min="8178" max="8178" width="11.5703125" style="31" customWidth="1"/>
    <col min="8179" max="8179" width="12" style="31" customWidth="1"/>
    <col min="8180" max="8180" width="11.42578125" style="31"/>
    <col min="8181" max="8181" width="17.7109375" style="31" customWidth="1"/>
    <col min="8182" max="8182" width="16.85546875" style="31" customWidth="1"/>
    <col min="8183" max="8183" width="14.140625" style="31" bestFit="1" customWidth="1"/>
    <col min="8184" max="8184" width="11.42578125" style="31"/>
    <col min="8185" max="8185" width="15.42578125" style="31" customWidth="1"/>
    <col min="8186" max="8186" width="19.5703125" style="31" customWidth="1"/>
    <col min="8187" max="8187" width="12.28515625" style="31" customWidth="1"/>
    <col min="8188" max="8188" width="15.85546875" style="31" customWidth="1"/>
    <col min="8189" max="8189" width="15.28515625" style="31" customWidth="1"/>
    <col min="8190" max="8190" width="18.28515625" style="31" customWidth="1"/>
    <col min="8191" max="8192" width="11.42578125" style="31"/>
    <col min="8193" max="8193" width="18.42578125" style="31" customWidth="1"/>
    <col min="8194" max="8194" width="18.85546875" style="31" customWidth="1"/>
    <col min="8195" max="8195" width="15.140625" style="31" bestFit="1" customWidth="1"/>
    <col min="8196" max="8431" width="11.42578125" style="31"/>
    <col min="8432" max="8432" width="32.28515625" style="31" customWidth="1"/>
    <col min="8433" max="8433" width="29.7109375" style="31" customWidth="1"/>
    <col min="8434" max="8434" width="11.5703125" style="31" customWidth="1"/>
    <col min="8435" max="8435" width="12" style="31" customWidth="1"/>
    <col min="8436" max="8436" width="11.42578125" style="31"/>
    <col min="8437" max="8437" width="17.7109375" style="31" customWidth="1"/>
    <col min="8438" max="8438" width="16.85546875" style="31" customWidth="1"/>
    <col min="8439" max="8439" width="14.140625" style="31" bestFit="1" customWidth="1"/>
    <col min="8440" max="8440" width="11.42578125" style="31"/>
    <col min="8441" max="8441" width="15.42578125" style="31" customWidth="1"/>
    <col min="8442" max="8442" width="19.5703125" style="31" customWidth="1"/>
    <col min="8443" max="8443" width="12.28515625" style="31" customWidth="1"/>
    <col min="8444" max="8444" width="15.85546875" style="31" customWidth="1"/>
    <col min="8445" max="8445" width="15.28515625" style="31" customWidth="1"/>
    <col min="8446" max="8446" width="18.28515625" style="31" customWidth="1"/>
    <col min="8447" max="8448" width="11.42578125" style="31"/>
    <col min="8449" max="8449" width="18.42578125" style="31" customWidth="1"/>
    <col min="8450" max="8450" width="18.85546875" style="31" customWidth="1"/>
    <col min="8451" max="8451" width="15.140625" style="31" bestFit="1" customWidth="1"/>
    <col min="8452" max="8687" width="11.42578125" style="31"/>
    <col min="8688" max="8688" width="32.28515625" style="31" customWidth="1"/>
    <col min="8689" max="8689" width="29.7109375" style="31" customWidth="1"/>
    <col min="8690" max="8690" width="11.5703125" style="31" customWidth="1"/>
    <col min="8691" max="8691" width="12" style="31" customWidth="1"/>
    <col min="8692" max="8692" width="11.42578125" style="31"/>
    <col min="8693" max="8693" width="17.7109375" style="31" customWidth="1"/>
    <col min="8694" max="8694" width="16.85546875" style="31" customWidth="1"/>
    <col min="8695" max="8695" width="14.140625" style="31" bestFit="1" customWidth="1"/>
    <col min="8696" max="8696" width="11.42578125" style="31"/>
    <col min="8697" max="8697" width="15.42578125" style="31" customWidth="1"/>
    <col min="8698" max="8698" width="19.5703125" style="31" customWidth="1"/>
    <col min="8699" max="8699" width="12.28515625" style="31" customWidth="1"/>
    <col min="8700" max="8700" width="15.85546875" style="31" customWidth="1"/>
    <col min="8701" max="8701" width="15.28515625" style="31" customWidth="1"/>
    <col min="8702" max="8702" width="18.28515625" style="31" customWidth="1"/>
    <col min="8703" max="8704" width="11.42578125" style="31"/>
    <col min="8705" max="8705" width="18.42578125" style="31" customWidth="1"/>
    <col min="8706" max="8706" width="18.85546875" style="31" customWidth="1"/>
    <col min="8707" max="8707" width="15.140625" style="31" bestFit="1" customWidth="1"/>
    <col min="8708" max="8943" width="11.42578125" style="31"/>
    <col min="8944" max="8944" width="32.28515625" style="31" customWidth="1"/>
    <col min="8945" max="8945" width="29.7109375" style="31" customWidth="1"/>
    <col min="8946" max="8946" width="11.5703125" style="31" customWidth="1"/>
    <col min="8947" max="8947" width="12" style="31" customWidth="1"/>
    <col min="8948" max="8948" width="11.42578125" style="31"/>
    <col min="8949" max="8949" width="17.7109375" style="31" customWidth="1"/>
    <col min="8950" max="8950" width="16.85546875" style="31" customWidth="1"/>
    <col min="8951" max="8951" width="14.140625" style="31" bestFit="1" customWidth="1"/>
    <col min="8952" max="8952" width="11.42578125" style="31"/>
    <col min="8953" max="8953" width="15.42578125" style="31" customWidth="1"/>
    <col min="8954" max="8954" width="19.5703125" style="31" customWidth="1"/>
    <col min="8955" max="8955" width="12.28515625" style="31" customWidth="1"/>
    <col min="8956" max="8956" width="15.85546875" style="31" customWidth="1"/>
    <col min="8957" max="8957" width="15.28515625" style="31" customWidth="1"/>
    <col min="8958" max="8958" width="18.28515625" style="31" customWidth="1"/>
    <col min="8959" max="8960" width="11.42578125" style="31"/>
    <col min="8961" max="8961" width="18.42578125" style="31" customWidth="1"/>
    <col min="8962" max="8962" width="18.85546875" style="31" customWidth="1"/>
    <col min="8963" max="8963" width="15.140625" style="31" bestFit="1" customWidth="1"/>
    <col min="8964" max="9199" width="11.42578125" style="31"/>
    <col min="9200" max="9200" width="32.28515625" style="31" customWidth="1"/>
    <col min="9201" max="9201" width="29.7109375" style="31" customWidth="1"/>
    <col min="9202" max="9202" width="11.5703125" style="31" customWidth="1"/>
    <col min="9203" max="9203" width="12" style="31" customWidth="1"/>
    <col min="9204" max="9204" width="11.42578125" style="31"/>
    <col min="9205" max="9205" width="17.7109375" style="31" customWidth="1"/>
    <col min="9206" max="9206" width="16.85546875" style="31" customWidth="1"/>
    <col min="9207" max="9207" width="14.140625" style="31" bestFit="1" customWidth="1"/>
    <col min="9208" max="9208" width="11.42578125" style="31"/>
    <col min="9209" max="9209" width="15.42578125" style="31" customWidth="1"/>
    <col min="9210" max="9210" width="19.5703125" style="31" customWidth="1"/>
    <col min="9211" max="9211" width="12.28515625" style="31" customWidth="1"/>
    <col min="9212" max="9212" width="15.85546875" style="31" customWidth="1"/>
    <col min="9213" max="9213" width="15.28515625" style="31" customWidth="1"/>
    <col min="9214" max="9214" width="18.28515625" style="31" customWidth="1"/>
    <col min="9215" max="9216" width="11.42578125" style="31"/>
    <col min="9217" max="9217" width="18.42578125" style="31" customWidth="1"/>
    <col min="9218" max="9218" width="18.85546875" style="31" customWidth="1"/>
    <col min="9219" max="9219" width="15.140625" style="31" bestFit="1" customWidth="1"/>
    <col min="9220" max="9455" width="11.42578125" style="31"/>
    <col min="9456" max="9456" width="32.28515625" style="31" customWidth="1"/>
    <col min="9457" max="9457" width="29.7109375" style="31" customWidth="1"/>
    <col min="9458" max="9458" width="11.5703125" style="31" customWidth="1"/>
    <col min="9459" max="9459" width="12" style="31" customWidth="1"/>
    <col min="9460" max="9460" width="11.42578125" style="31"/>
    <col min="9461" max="9461" width="17.7109375" style="31" customWidth="1"/>
    <col min="9462" max="9462" width="16.85546875" style="31" customWidth="1"/>
    <col min="9463" max="9463" width="14.140625" style="31" bestFit="1" customWidth="1"/>
    <col min="9464" max="9464" width="11.42578125" style="31"/>
    <col min="9465" max="9465" width="15.42578125" style="31" customWidth="1"/>
    <col min="9466" max="9466" width="19.5703125" style="31" customWidth="1"/>
    <col min="9467" max="9467" width="12.28515625" style="31" customWidth="1"/>
    <col min="9468" max="9468" width="15.85546875" style="31" customWidth="1"/>
    <col min="9469" max="9469" width="15.28515625" style="31" customWidth="1"/>
    <col min="9470" max="9470" width="18.28515625" style="31" customWidth="1"/>
    <col min="9471" max="9472" width="11.42578125" style="31"/>
    <col min="9473" max="9473" width="18.42578125" style="31" customWidth="1"/>
    <col min="9474" max="9474" width="18.85546875" style="31" customWidth="1"/>
    <col min="9475" max="9475" width="15.140625" style="31" bestFit="1" customWidth="1"/>
    <col min="9476" max="9711" width="11.42578125" style="31"/>
    <col min="9712" max="9712" width="32.28515625" style="31" customWidth="1"/>
    <col min="9713" max="9713" width="29.7109375" style="31" customWidth="1"/>
    <col min="9714" max="9714" width="11.5703125" style="31" customWidth="1"/>
    <col min="9715" max="9715" width="12" style="31" customWidth="1"/>
    <col min="9716" max="9716" width="11.42578125" style="31"/>
    <col min="9717" max="9717" width="17.7109375" style="31" customWidth="1"/>
    <col min="9718" max="9718" width="16.85546875" style="31" customWidth="1"/>
    <col min="9719" max="9719" width="14.140625" style="31" bestFit="1" customWidth="1"/>
    <col min="9720" max="9720" width="11.42578125" style="31"/>
    <col min="9721" max="9721" width="15.42578125" style="31" customWidth="1"/>
    <col min="9722" max="9722" width="19.5703125" style="31" customWidth="1"/>
    <col min="9723" max="9723" width="12.28515625" style="31" customWidth="1"/>
    <col min="9724" max="9724" width="15.85546875" style="31" customWidth="1"/>
    <col min="9725" max="9725" width="15.28515625" style="31" customWidth="1"/>
    <col min="9726" max="9726" width="18.28515625" style="31" customWidth="1"/>
    <col min="9727" max="9728" width="11.42578125" style="31"/>
    <col min="9729" max="9729" width="18.42578125" style="31" customWidth="1"/>
    <col min="9730" max="9730" width="18.85546875" style="31" customWidth="1"/>
    <col min="9731" max="9731" width="15.140625" style="31" bestFit="1" customWidth="1"/>
    <col min="9732" max="9967" width="11.42578125" style="31"/>
    <col min="9968" max="9968" width="32.28515625" style="31" customWidth="1"/>
    <col min="9969" max="9969" width="29.7109375" style="31" customWidth="1"/>
    <col min="9970" max="9970" width="11.5703125" style="31" customWidth="1"/>
    <col min="9971" max="9971" width="12" style="31" customWidth="1"/>
    <col min="9972" max="9972" width="11.42578125" style="31"/>
    <col min="9973" max="9973" width="17.7109375" style="31" customWidth="1"/>
    <col min="9974" max="9974" width="16.85546875" style="31" customWidth="1"/>
    <col min="9975" max="9975" width="14.140625" style="31" bestFit="1" customWidth="1"/>
    <col min="9976" max="9976" width="11.42578125" style="31"/>
    <col min="9977" max="9977" width="15.42578125" style="31" customWidth="1"/>
    <col min="9978" max="9978" width="19.5703125" style="31" customWidth="1"/>
    <col min="9979" max="9979" width="12.28515625" style="31" customWidth="1"/>
    <col min="9980" max="9980" width="15.85546875" style="31" customWidth="1"/>
    <col min="9981" max="9981" width="15.28515625" style="31" customWidth="1"/>
    <col min="9982" max="9982" width="18.28515625" style="31" customWidth="1"/>
    <col min="9983" max="9984" width="11.42578125" style="31"/>
    <col min="9985" max="9985" width="18.42578125" style="31" customWidth="1"/>
    <col min="9986" max="9986" width="18.85546875" style="31" customWidth="1"/>
    <col min="9987" max="9987" width="15.140625" style="31" bestFit="1" customWidth="1"/>
    <col min="9988" max="10223" width="11.42578125" style="31"/>
    <col min="10224" max="10224" width="32.28515625" style="31" customWidth="1"/>
    <col min="10225" max="10225" width="29.7109375" style="31" customWidth="1"/>
    <col min="10226" max="10226" width="11.5703125" style="31" customWidth="1"/>
    <col min="10227" max="10227" width="12" style="31" customWidth="1"/>
    <col min="10228" max="10228" width="11.42578125" style="31"/>
    <col min="10229" max="10229" width="17.7109375" style="31" customWidth="1"/>
    <col min="10230" max="10230" width="16.85546875" style="31" customWidth="1"/>
    <col min="10231" max="10231" width="14.140625" style="31" bestFit="1" customWidth="1"/>
    <col min="10232" max="10232" width="11.42578125" style="31"/>
    <col min="10233" max="10233" width="15.42578125" style="31" customWidth="1"/>
    <col min="10234" max="10234" width="19.5703125" style="31" customWidth="1"/>
    <col min="10235" max="10235" width="12.28515625" style="31" customWidth="1"/>
    <col min="10236" max="10236" width="15.85546875" style="31" customWidth="1"/>
    <col min="10237" max="10237" width="15.28515625" style="31" customWidth="1"/>
    <col min="10238" max="10238" width="18.28515625" style="31" customWidth="1"/>
    <col min="10239" max="10240" width="11.42578125" style="31"/>
    <col min="10241" max="10241" width="18.42578125" style="31" customWidth="1"/>
    <col min="10242" max="10242" width="18.85546875" style="31" customWidth="1"/>
    <col min="10243" max="10243" width="15.140625" style="31" bestFit="1" customWidth="1"/>
    <col min="10244" max="10479" width="11.42578125" style="31"/>
    <col min="10480" max="10480" width="32.28515625" style="31" customWidth="1"/>
    <col min="10481" max="10481" width="29.7109375" style="31" customWidth="1"/>
    <col min="10482" max="10482" width="11.5703125" style="31" customWidth="1"/>
    <col min="10483" max="10483" width="12" style="31" customWidth="1"/>
    <col min="10484" max="10484" width="11.42578125" style="31"/>
    <col min="10485" max="10485" width="17.7109375" style="31" customWidth="1"/>
    <col min="10486" max="10486" width="16.85546875" style="31" customWidth="1"/>
    <col min="10487" max="10487" width="14.140625" style="31" bestFit="1" customWidth="1"/>
    <col min="10488" max="10488" width="11.42578125" style="31"/>
    <col min="10489" max="10489" width="15.42578125" style="31" customWidth="1"/>
    <col min="10490" max="10490" width="19.5703125" style="31" customWidth="1"/>
    <col min="10491" max="10491" width="12.28515625" style="31" customWidth="1"/>
    <col min="10492" max="10492" width="15.85546875" style="31" customWidth="1"/>
    <col min="10493" max="10493" width="15.28515625" style="31" customWidth="1"/>
    <col min="10494" max="10494" width="18.28515625" style="31" customWidth="1"/>
    <col min="10495" max="10496" width="11.42578125" style="31"/>
    <col min="10497" max="10497" width="18.42578125" style="31" customWidth="1"/>
    <col min="10498" max="10498" width="18.85546875" style="31" customWidth="1"/>
    <col min="10499" max="10499" width="15.140625" style="31" bestFit="1" customWidth="1"/>
    <col min="10500" max="10735" width="11.42578125" style="31"/>
    <col min="10736" max="10736" width="32.28515625" style="31" customWidth="1"/>
    <col min="10737" max="10737" width="29.7109375" style="31" customWidth="1"/>
    <col min="10738" max="10738" width="11.5703125" style="31" customWidth="1"/>
    <col min="10739" max="10739" width="12" style="31" customWidth="1"/>
    <col min="10740" max="10740" width="11.42578125" style="31"/>
    <col min="10741" max="10741" width="17.7109375" style="31" customWidth="1"/>
    <col min="10742" max="10742" width="16.85546875" style="31" customWidth="1"/>
    <col min="10743" max="10743" width="14.140625" style="31" bestFit="1" customWidth="1"/>
    <col min="10744" max="10744" width="11.42578125" style="31"/>
    <col min="10745" max="10745" width="15.42578125" style="31" customWidth="1"/>
    <col min="10746" max="10746" width="19.5703125" style="31" customWidth="1"/>
    <col min="10747" max="10747" width="12.28515625" style="31" customWidth="1"/>
    <col min="10748" max="10748" width="15.85546875" style="31" customWidth="1"/>
    <col min="10749" max="10749" width="15.28515625" style="31" customWidth="1"/>
    <col min="10750" max="10750" width="18.28515625" style="31" customWidth="1"/>
    <col min="10751" max="10752" width="11.42578125" style="31"/>
    <col min="10753" max="10753" width="18.42578125" style="31" customWidth="1"/>
    <col min="10754" max="10754" width="18.85546875" style="31" customWidth="1"/>
    <col min="10755" max="10755" width="15.140625" style="31" bestFit="1" customWidth="1"/>
    <col min="10756" max="10991" width="11.42578125" style="31"/>
    <col min="10992" max="10992" width="32.28515625" style="31" customWidth="1"/>
    <col min="10993" max="10993" width="29.7109375" style="31" customWidth="1"/>
    <col min="10994" max="10994" width="11.5703125" style="31" customWidth="1"/>
    <col min="10995" max="10995" width="12" style="31" customWidth="1"/>
    <col min="10996" max="10996" width="11.42578125" style="31"/>
    <col min="10997" max="10997" width="17.7109375" style="31" customWidth="1"/>
    <col min="10998" max="10998" width="16.85546875" style="31" customWidth="1"/>
    <col min="10999" max="10999" width="14.140625" style="31" bestFit="1" customWidth="1"/>
    <col min="11000" max="11000" width="11.42578125" style="31"/>
    <col min="11001" max="11001" width="15.42578125" style="31" customWidth="1"/>
    <col min="11002" max="11002" width="19.5703125" style="31" customWidth="1"/>
    <col min="11003" max="11003" width="12.28515625" style="31" customWidth="1"/>
    <col min="11004" max="11004" width="15.85546875" style="31" customWidth="1"/>
    <col min="11005" max="11005" width="15.28515625" style="31" customWidth="1"/>
    <col min="11006" max="11006" width="18.28515625" style="31" customWidth="1"/>
    <col min="11007" max="11008" width="11.42578125" style="31"/>
    <col min="11009" max="11009" width="18.42578125" style="31" customWidth="1"/>
    <col min="11010" max="11010" width="18.85546875" style="31" customWidth="1"/>
    <col min="11011" max="11011" width="15.140625" style="31" bestFit="1" customWidth="1"/>
    <col min="11012" max="11247" width="11.42578125" style="31"/>
    <col min="11248" max="11248" width="32.28515625" style="31" customWidth="1"/>
    <col min="11249" max="11249" width="29.7109375" style="31" customWidth="1"/>
    <col min="11250" max="11250" width="11.5703125" style="31" customWidth="1"/>
    <col min="11251" max="11251" width="12" style="31" customWidth="1"/>
    <col min="11252" max="11252" width="11.42578125" style="31"/>
    <col min="11253" max="11253" width="17.7109375" style="31" customWidth="1"/>
    <col min="11254" max="11254" width="16.85546875" style="31" customWidth="1"/>
    <col min="11255" max="11255" width="14.140625" style="31" bestFit="1" customWidth="1"/>
    <col min="11256" max="11256" width="11.42578125" style="31"/>
    <col min="11257" max="11257" width="15.42578125" style="31" customWidth="1"/>
    <col min="11258" max="11258" width="19.5703125" style="31" customWidth="1"/>
    <col min="11259" max="11259" width="12.28515625" style="31" customWidth="1"/>
    <col min="11260" max="11260" width="15.85546875" style="31" customWidth="1"/>
    <col min="11261" max="11261" width="15.28515625" style="31" customWidth="1"/>
    <col min="11262" max="11262" width="18.28515625" style="31" customWidth="1"/>
    <col min="11263" max="11264" width="11.42578125" style="31"/>
    <col min="11265" max="11265" width="18.42578125" style="31" customWidth="1"/>
    <col min="11266" max="11266" width="18.85546875" style="31" customWidth="1"/>
    <col min="11267" max="11267" width="15.140625" style="31" bestFit="1" customWidth="1"/>
    <col min="11268" max="11503" width="11.42578125" style="31"/>
    <col min="11504" max="11504" width="32.28515625" style="31" customWidth="1"/>
    <col min="11505" max="11505" width="29.7109375" style="31" customWidth="1"/>
    <col min="11506" max="11506" width="11.5703125" style="31" customWidth="1"/>
    <col min="11507" max="11507" width="12" style="31" customWidth="1"/>
    <col min="11508" max="11508" width="11.42578125" style="31"/>
    <col min="11509" max="11509" width="17.7109375" style="31" customWidth="1"/>
    <col min="11510" max="11510" width="16.85546875" style="31" customWidth="1"/>
    <col min="11511" max="11511" width="14.140625" style="31" bestFit="1" customWidth="1"/>
    <col min="11512" max="11512" width="11.42578125" style="31"/>
    <col min="11513" max="11513" width="15.42578125" style="31" customWidth="1"/>
    <col min="11514" max="11514" width="19.5703125" style="31" customWidth="1"/>
    <col min="11515" max="11515" width="12.28515625" style="31" customWidth="1"/>
    <col min="11516" max="11516" width="15.85546875" style="31" customWidth="1"/>
    <col min="11517" max="11517" width="15.28515625" style="31" customWidth="1"/>
    <col min="11518" max="11518" width="18.28515625" style="31" customWidth="1"/>
    <col min="11519" max="11520" width="11.42578125" style="31"/>
    <col min="11521" max="11521" width="18.42578125" style="31" customWidth="1"/>
    <col min="11522" max="11522" width="18.85546875" style="31" customWidth="1"/>
    <col min="11523" max="11523" width="15.140625" style="31" bestFit="1" customWidth="1"/>
    <col min="11524" max="11759" width="11.42578125" style="31"/>
    <col min="11760" max="11760" width="32.28515625" style="31" customWidth="1"/>
    <col min="11761" max="11761" width="29.7109375" style="31" customWidth="1"/>
    <col min="11762" max="11762" width="11.5703125" style="31" customWidth="1"/>
    <col min="11763" max="11763" width="12" style="31" customWidth="1"/>
    <col min="11764" max="11764" width="11.42578125" style="31"/>
    <col min="11765" max="11765" width="17.7109375" style="31" customWidth="1"/>
    <col min="11766" max="11766" width="16.85546875" style="31" customWidth="1"/>
    <col min="11767" max="11767" width="14.140625" style="31" bestFit="1" customWidth="1"/>
    <col min="11768" max="11768" width="11.42578125" style="31"/>
    <col min="11769" max="11769" width="15.42578125" style="31" customWidth="1"/>
    <col min="11770" max="11770" width="19.5703125" style="31" customWidth="1"/>
    <col min="11771" max="11771" width="12.28515625" style="31" customWidth="1"/>
    <col min="11772" max="11772" width="15.85546875" style="31" customWidth="1"/>
    <col min="11773" max="11773" width="15.28515625" style="31" customWidth="1"/>
    <col min="11774" max="11774" width="18.28515625" style="31" customWidth="1"/>
    <col min="11775" max="11776" width="11.42578125" style="31"/>
    <col min="11777" max="11777" width="18.42578125" style="31" customWidth="1"/>
    <col min="11778" max="11778" width="18.85546875" style="31" customWidth="1"/>
    <col min="11779" max="11779" width="15.140625" style="31" bestFit="1" customWidth="1"/>
    <col min="11780" max="12015" width="11.42578125" style="31"/>
    <col min="12016" max="12016" width="32.28515625" style="31" customWidth="1"/>
    <col min="12017" max="12017" width="29.7109375" style="31" customWidth="1"/>
    <col min="12018" max="12018" width="11.5703125" style="31" customWidth="1"/>
    <col min="12019" max="12019" width="12" style="31" customWidth="1"/>
    <col min="12020" max="12020" width="11.42578125" style="31"/>
    <col min="12021" max="12021" width="17.7109375" style="31" customWidth="1"/>
    <col min="12022" max="12022" width="16.85546875" style="31" customWidth="1"/>
    <col min="12023" max="12023" width="14.140625" style="31" bestFit="1" customWidth="1"/>
    <col min="12024" max="12024" width="11.42578125" style="31"/>
    <col min="12025" max="12025" width="15.42578125" style="31" customWidth="1"/>
    <col min="12026" max="12026" width="19.5703125" style="31" customWidth="1"/>
    <col min="12027" max="12027" width="12.28515625" style="31" customWidth="1"/>
    <col min="12028" max="12028" width="15.85546875" style="31" customWidth="1"/>
    <col min="12029" max="12029" width="15.28515625" style="31" customWidth="1"/>
    <col min="12030" max="12030" width="18.28515625" style="31" customWidth="1"/>
    <col min="12031" max="12032" width="11.42578125" style="31"/>
    <col min="12033" max="12033" width="18.42578125" style="31" customWidth="1"/>
    <col min="12034" max="12034" width="18.85546875" style="31" customWidth="1"/>
    <col min="12035" max="12035" width="15.140625" style="31" bestFit="1" customWidth="1"/>
    <col min="12036" max="12271" width="11.42578125" style="31"/>
    <col min="12272" max="12272" width="32.28515625" style="31" customWidth="1"/>
    <col min="12273" max="12273" width="29.7109375" style="31" customWidth="1"/>
    <col min="12274" max="12274" width="11.5703125" style="31" customWidth="1"/>
    <col min="12275" max="12275" width="12" style="31" customWidth="1"/>
    <col min="12276" max="12276" width="11.42578125" style="31"/>
    <col min="12277" max="12277" width="17.7109375" style="31" customWidth="1"/>
    <col min="12278" max="12278" width="16.85546875" style="31" customWidth="1"/>
    <col min="12279" max="12279" width="14.140625" style="31" bestFit="1" customWidth="1"/>
    <col min="12280" max="12280" width="11.42578125" style="31"/>
    <col min="12281" max="12281" width="15.42578125" style="31" customWidth="1"/>
    <col min="12282" max="12282" width="19.5703125" style="31" customWidth="1"/>
    <col min="12283" max="12283" width="12.28515625" style="31" customWidth="1"/>
    <col min="12284" max="12284" width="15.85546875" style="31" customWidth="1"/>
    <col min="12285" max="12285" width="15.28515625" style="31" customWidth="1"/>
    <col min="12286" max="12286" width="18.28515625" style="31" customWidth="1"/>
    <col min="12287" max="12288" width="11.42578125" style="31"/>
    <col min="12289" max="12289" width="18.42578125" style="31" customWidth="1"/>
    <col min="12290" max="12290" width="18.85546875" style="31" customWidth="1"/>
    <col min="12291" max="12291" width="15.140625" style="31" bestFit="1" customWidth="1"/>
    <col min="12292" max="12527" width="11.42578125" style="31"/>
    <col min="12528" max="12528" width="32.28515625" style="31" customWidth="1"/>
    <col min="12529" max="12529" width="29.7109375" style="31" customWidth="1"/>
    <col min="12530" max="12530" width="11.5703125" style="31" customWidth="1"/>
    <col min="12531" max="12531" width="12" style="31" customWidth="1"/>
    <col min="12532" max="12532" width="11.42578125" style="31"/>
    <col min="12533" max="12533" width="17.7109375" style="31" customWidth="1"/>
    <col min="12534" max="12534" width="16.85546875" style="31" customWidth="1"/>
    <col min="12535" max="12535" width="14.140625" style="31" bestFit="1" customWidth="1"/>
    <col min="12536" max="12536" width="11.42578125" style="31"/>
    <col min="12537" max="12537" width="15.42578125" style="31" customWidth="1"/>
    <col min="12538" max="12538" width="19.5703125" style="31" customWidth="1"/>
    <col min="12539" max="12539" width="12.28515625" style="31" customWidth="1"/>
    <col min="12540" max="12540" width="15.85546875" style="31" customWidth="1"/>
    <col min="12541" max="12541" width="15.28515625" style="31" customWidth="1"/>
    <col min="12542" max="12542" width="18.28515625" style="31" customWidth="1"/>
    <col min="12543" max="12544" width="11.42578125" style="31"/>
    <col min="12545" max="12545" width="18.42578125" style="31" customWidth="1"/>
    <col min="12546" max="12546" width="18.85546875" style="31" customWidth="1"/>
    <col min="12547" max="12547" width="15.140625" style="31" bestFit="1" customWidth="1"/>
    <col min="12548" max="12783" width="11.42578125" style="31"/>
    <col min="12784" max="12784" width="32.28515625" style="31" customWidth="1"/>
    <col min="12785" max="12785" width="29.7109375" style="31" customWidth="1"/>
    <col min="12786" max="12786" width="11.5703125" style="31" customWidth="1"/>
    <col min="12787" max="12787" width="12" style="31" customWidth="1"/>
    <col min="12788" max="12788" width="11.42578125" style="31"/>
    <col min="12789" max="12789" width="17.7109375" style="31" customWidth="1"/>
    <col min="12790" max="12790" width="16.85546875" style="31" customWidth="1"/>
    <col min="12791" max="12791" width="14.140625" style="31" bestFit="1" customWidth="1"/>
    <col min="12792" max="12792" width="11.42578125" style="31"/>
    <col min="12793" max="12793" width="15.42578125" style="31" customWidth="1"/>
    <col min="12794" max="12794" width="19.5703125" style="31" customWidth="1"/>
    <col min="12795" max="12795" width="12.28515625" style="31" customWidth="1"/>
    <col min="12796" max="12796" width="15.85546875" style="31" customWidth="1"/>
    <col min="12797" max="12797" width="15.28515625" style="31" customWidth="1"/>
    <col min="12798" max="12798" width="18.28515625" style="31" customWidth="1"/>
    <col min="12799" max="12800" width="11.42578125" style="31"/>
    <col min="12801" max="12801" width="18.42578125" style="31" customWidth="1"/>
    <col min="12802" max="12802" width="18.85546875" style="31" customWidth="1"/>
    <col min="12803" max="12803" width="15.140625" style="31" bestFit="1" customWidth="1"/>
    <col min="12804" max="13039" width="11.42578125" style="31"/>
    <col min="13040" max="13040" width="32.28515625" style="31" customWidth="1"/>
    <col min="13041" max="13041" width="29.7109375" style="31" customWidth="1"/>
    <col min="13042" max="13042" width="11.5703125" style="31" customWidth="1"/>
    <col min="13043" max="13043" width="12" style="31" customWidth="1"/>
    <col min="13044" max="13044" width="11.42578125" style="31"/>
    <col min="13045" max="13045" width="17.7109375" style="31" customWidth="1"/>
    <col min="13046" max="13046" width="16.85546875" style="31" customWidth="1"/>
    <col min="13047" max="13047" width="14.140625" style="31" bestFit="1" customWidth="1"/>
    <col min="13048" max="13048" width="11.42578125" style="31"/>
    <col min="13049" max="13049" width="15.42578125" style="31" customWidth="1"/>
    <col min="13050" max="13050" width="19.5703125" style="31" customWidth="1"/>
    <col min="13051" max="13051" width="12.28515625" style="31" customWidth="1"/>
    <col min="13052" max="13052" width="15.85546875" style="31" customWidth="1"/>
    <col min="13053" max="13053" width="15.28515625" style="31" customWidth="1"/>
    <col min="13054" max="13054" width="18.28515625" style="31" customWidth="1"/>
    <col min="13055" max="13056" width="11.42578125" style="31"/>
    <col min="13057" max="13057" width="18.42578125" style="31" customWidth="1"/>
    <col min="13058" max="13058" width="18.85546875" style="31" customWidth="1"/>
    <col min="13059" max="13059" width="15.140625" style="31" bestFit="1" customWidth="1"/>
    <col min="13060" max="13295" width="11.42578125" style="31"/>
    <col min="13296" max="13296" width="32.28515625" style="31" customWidth="1"/>
    <col min="13297" max="13297" width="29.7109375" style="31" customWidth="1"/>
    <col min="13298" max="13298" width="11.5703125" style="31" customWidth="1"/>
    <col min="13299" max="13299" width="12" style="31" customWidth="1"/>
    <col min="13300" max="13300" width="11.42578125" style="31"/>
    <col min="13301" max="13301" width="17.7109375" style="31" customWidth="1"/>
    <col min="13302" max="13302" width="16.85546875" style="31" customWidth="1"/>
    <col min="13303" max="13303" width="14.140625" style="31" bestFit="1" customWidth="1"/>
    <col min="13304" max="13304" width="11.42578125" style="31"/>
    <col min="13305" max="13305" width="15.42578125" style="31" customWidth="1"/>
    <col min="13306" max="13306" width="19.5703125" style="31" customWidth="1"/>
    <col min="13307" max="13307" width="12.28515625" style="31" customWidth="1"/>
    <col min="13308" max="13308" width="15.85546875" style="31" customWidth="1"/>
    <col min="13309" max="13309" width="15.28515625" style="31" customWidth="1"/>
    <col min="13310" max="13310" width="18.28515625" style="31" customWidth="1"/>
    <col min="13311" max="13312" width="11.42578125" style="31"/>
    <col min="13313" max="13313" width="18.42578125" style="31" customWidth="1"/>
    <col min="13314" max="13314" width="18.85546875" style="31" customWidth="1"/>
    <col min="13315" max="13315" width="15.140625" style="31" bestFit="1" customWidth="1"/>
    <col min="13316" max="13551" width="11.42578125" style="31"/>
    <col min="13552" max="13552" width="32.28515625" style="31" customWidth="1"/>
    <col min="13553" max="13553" width="29.7109375" style="31" customWidth="1"/>
    <col min="13554" max="13554" width="11.5703125" style="31" customWidth="1"/>
    <col min="13555" max="13555" width="12" style="31" customWidth="1"/>
    <col min="13556" max="13556" width="11.42578125" style="31"/>
    <col min="13557" max="13557" width="17.7109375" style="31" customWidth="1"/>
    <col min="13558" max="13558" width="16.85546875" style="31" customWidth="1"/>
    <col min="13559" max="13559" width="14.140625" style="31" bestFit="1" customWidth="1"/>
    <col min="13560" max="13560" width="11.42578125" style="31"/>
    <col min="13561" max="13561" width="15.42578125" style="31" customWidth="1"/>
    <col min="13562" max="13562" width="19.5703125" style="31" customWidth="1"/>
    <col min="13563" max="13563" width="12.28515625" style="31" customWidth="1"/>
    <col min="13564" max="13564" width="15.85546875" style="31" customWidth="1"/>
    <col min="13565" max="13565" width="15.28515625" style="31" customWidth="1"/>
    <col min="13566" max="13566" width="18.28515625" style="31" customWidth="1"/>
    <col min="13567" max="13568" width="11.42578125" style="31"/>
    <col min="13569" max="13569" width="18.42578125" style="31" customWidth="1"/>
    <col min="13570" max="13570" width="18.85546875" style="31" customWidth="1"/>
    <col min="13571" max="13571" width="15.140625" style="31" bestFit="1" customWidth="1"/>
    <col min="13572" max="13807" width="11.42578125" style="31"/>
    <col min="13808" max="13808" width="32.28515625" style="31" customWidth="1"/>
    <col min="13809" max="13809" width="29.7109375" style="31" customWidth="1"/>
    <col min="13810" max="13810" width="11.5703125" style="31" customWidth="1"/>
    <col min="13811" max="13811" width="12" style="31" customWidth="1"/>
    <col min="13812" max="13812" width="11.42578125" style="31"/>
    <col min="13813" max="13813" width="17.7109375" style="31" customWidth="1"/>
    <col min="13814" max="13814" width="16.85546875" style="31" customWidth="1"/>
    <col min="13815" max="13815" width="14.140625" style="31" bestFit="1" customWidth="1"/>
    <col min="13816" max="13816" width="11.42578125" style="31"/>
    <col min="13817" max="13817" width="15.42578125" style="31" customWidth="1"/>
    <col min="13818" max="13818" width="19.5703125" style="31" customWidth="1"/>
    <col min="13819" max="13819" width="12.28515625" style="31" customWidth="1"/>
    <col min="13820" max="13820" width="15.85546875" style="31" customWidth="1"/>
    <col min="13821" max="13821" width="15.28515625" style="31" customWidth="1"/>
    <col min="13822" max="13822" width="18.28515625" style="31" customWidth="1"/>
    <col min="13823" max="13824" width="11.42578125" style="31"/>
    <col min="13825" max="13825" width="18.42578125" style="31" customWidth="1"/>
    <col min="13826" max="13826" width="18.85546875" style="31" customWidth="1"/>
    <col min="13827" max="13827" width="15.140625" style="31" bestFit="1" customWidth="1"/>
    <col min="13828" max="14063" width="11.42578125" style="31"/>
    <col min="14064" max="14064" width="32.28515625" style="31" customWidth="1"/>
    <col min="14065" max="14065" width="29.7109375" style="31" customWidth="1"/>
    <col min="14066" max="14066" width="11.5703125" style="31" customWidth="1"/>
    <col min="14067" max="14067" width="12" style="31" customWidth="1"/>
    <col min="14068" max="14068" width="11.42578125" style="31"/>
    <col min="14069" max="14069" width="17.7109375" style="31" customWidth="1"/>
    <col min="14070" max="14070" width="16.85546875" style="31" customWidth="1"/>
    <col min="14071" max="14071" width="14.140625" style="31" bestFit="1" customWidth="1"/>
    <col min="14072" max="14072" width="11.42578125" style="31"/>
    <col min="14073" max="14073" width="15.42578125" style="31" customWidth="1"/>
    <col min="14074" max="14074" width="19.5703125" style="31" customWidth="1"/>
    <col min="14075" max="14075" width="12.28515625" style="31" customWidth="1"/>
    <col min="14076" max="14076" width="15.85546875" style="31" customWidth="1"/>
    <col min="14077" max="14077" width="15.28515625" style="31" customWidth="1"/>
    <col min="14078" max="14078" width="18.28515625" style="31" customWidth="1"/>
    <col min="14079" max="14080" width="11.42578125" style="31"/>
    <col min="14081" max="14081" width="18.42578125" style="31" customWidth="1"/>
    <col min="14082" max="14082" width="18.85546875" style="31" customWidth="1"/>
    <col min="14083" max="14083" width="15.140625" style="31" bestFit="1" customWidth="1"/>
    <col min="14084" max="14319" width="11.42578125" style="31"/>
    <col min="14320" max="14320" width="32.28515625" style="31" customWidth="1"/>
    <col min="14321" max="14321" width="29.7109375" style="31" customWidth="1"/>
    <col min="14322" max="14322" width="11.5703125" style="31" customWidth="1"/>
    <col min="14323" max="14323" width="12" style="31" customWidth="1"/>
    <col min="14324" max="14324" width="11.42578125" style="31"/>
    <col min="14325" max="14325" width="17.7109375" style="31" customWidth="1"/>
    <col min="14326" max="14326" width="16.85546875" style="31" customWidth="1"/>
    <col min="14327" max="14327" width="14.140625" style="31" bestFit="1" customWidth="1"/>
    <col min="14328" max="14328" width="11.42578125" style="31"/>
    <col min="14329" max="14329" width="15.42578125" style="31" customWidth="1"/>
    <col min="14330" max="14330" width="19.5703125" style="31" customWidth="1"/>
    <col min="14331" max="14331" width="12.28515625" style="31" customWidth="1"/>
    <col min="14332" max="14332" width="15.85546875" style="31" customWidth="1"/>
    <col min="14333" max="14333" width="15.28515625" style="31" customWidth="1"/>
    <col min="14334" max="14334" width="18.28515625" style="31" customWidth="1"/>
    <col min="14335" max="14336" width="11.42578125" style="31"/>
    <col min="14337" max="14337" width="18.42578125" style="31" customWidth="1"/>
    <col min="14338" max="14338" width="18.85546875" style="31" customWidth="1"/>
    <col min="14339" max="14339" width="15.140625" style="31" bestFit="1" customWidth="1"/>
    <col min="14340" max="14575" width="11.42578125" style="31"/>
    <col min="14576" max="14576" width="32.28515625" style="31" customWidth="1"/>
    <col min="14577" max="14577" width="29.7109375" style="31" customWidth="1"/>
    <col min="14578" max="14578" width="11.5703125" style="31" customWidth="1"/>
    <col min="14579" max="14579" width="12" style="31" customWidth="1"/>
    <col min="14580" max="14580" width="11.42578125" style="31"/>
    <col min="14581" max="14581" width="17.7109375" style="31" customWidth="1"/>
    <col min="14582" max="14582" width="16.85546875" style="31" customWidth="1"/>
    <col min="14583" max="14583" width="14.140625" style="31" bestFit="1" customWidth="1"/>
    <col min="14584" max="14584" width="11.42578125" style="31"/>
    <col min="14585" max="14585" width="15.42578125" style="31" customWidth="1"/>
    <col min="14586" max="14586" width="19.5703125" style="31" customWidth="1"/>
    <col min="14587" max="14587" width="12.28515625" style="31" customWidth="1"/>
    <col min="14588" max="14588" width="15.85546875" style="31" customWidth="1"/>
    <col min="14589" max="14589" width="15.28515625" style="31" customWidth="1"/>
    <col min="14590" max="14590" width="18.28515625" style="31" customWidth="1"/>
    <col min="14591" max="14592" width="11.42578125" style="31"/>
    <col min="14593" max="14593" width="18.42578125" style="31" customWidth="1"/>
    <col min="14594" max="14594" width="18.85546875" style="31" customWidth="1"/>
    <col min="14595" max="14595" width="15.140625" style="31" bestFit="1" customWidth="1"/>
    <col min="14596" max="14831" width="11.42578125" style="31"/>
    <col min="14832" max="14832" width="32.28515625" style="31" customWidth="1"/>
    <col min="14833" max="14833" width="29.7109375" style="31" customWidth="1"/>
    <col min="14834" max="14834" width="11.5703125" style="31" customWidth="1"/>
    <col min="14835" max="14835" width="12" style="31" customWidth="1"/>
    <col min="14836" max="14836" width="11.42578125" style="31"/>
    <col min="14837" max="14837" width="17.7109375" style="31" customWidth="1"/>
    <col min="14838" max="14838" width="16.85546875" style="31" customWidth="1"/>
    <col min="14839" max="14839" width="14.140625" style="31" bestFit="1" customWidth="1"/>
    <col min="14840" max="14840" width="11.42578125" style="31"/>
    <col min="14841" max="14841" width="15.42578125" style="31" customWidth="1"/>
    <col min="14842" max="14842" width="19.5703125" style="31" customWidth="1"/>
    <col min="14843" max="14843" width="12.28515625" style="31" customWidth="1"/>
    <col min="14844" max="14844" width="15.85546875" style="31" customWidth="1"/>
    <col min="14845" max="14845" width="15.28515625" style="31" customWidth="1"/>
    <col min="14846" max="14846" width="18.28515625" style="31" customWidth="1"/>
    <col min="14847" max="14848" width="11.42578125" style="31"/>
    <col min="14849" max="14849" width="18.42578125" style="31" customWidth="1"/>
    <col min="14850" max="14850" width="18.85546875" style="31" customWidth="1"/>
    <col min="14851" max="14851" width="15.140625" style="31" bestFit="1" customWidth="1"/>
    <col min="14852" max="15087" width="11.42578125" style="31"/>
    <col min="15088" max="15088" width="32.28515625" style="31" customWidth="1"/>
    <col min="15089" max="15089" width="29.7109375" style="31" customWidth="1"/>
    <col min="15090" max="15090" width="11.5703125" style="31" customWidth="1"/>
    <col min="15091" max="15091" width="12" style="31" customWidth="1"/>
    <col min="15092" max="15092" width="11.42578125" style="31"/>
    <col min="15093" max="15093" width="17.7109375" style="31" customWidth="1"/>
    <col min="15094" max="15094" width="16.85546875" style="31" customWidth="1"/>
    <col min="15095" max="15095" width="14.140625" style="31" bestFit="1" customWidth="1"/>
    <col min="15096" max="15096" width="11.42578125" style="31"/>
    <col min="15097" max="15097" width="15.42578125" style="31" customWidth="1"/>
    <col min="15098" max="15098" width="19.5703125" style="31" customWidth="1"/>
    <col min="15099" max="15099" width="12.28515625" style="31" customWidth="1"/>
    <col min="15100" max="15100" width="15.85546875" style="31" customWidth="1"/>
    <col min="15101" max="15101" width="15.28515625" style="31" customWidth="1"/>
    <col min="15102" max="15102" width="18.28515625" style="31" customWidth="1"/>
    <col min="15103" max="15104" width="11.42578125" style="31"/>
    <col min="15105" max="15105" width="18.42578125" style="31" customWidth="1"/>
    <col min="15106" max="15106" width="18.85546875" style="31" customWidth="1"/>
    <col min="15107" max="15107" width="15.140625" style="31" bestFit="1" customWidth="1"/>
    <col min="15108" max="15343" width="11.42578125" style="31"/>
    <col min="15344" max="15344" width="32.28515625" style="31" customWidth="1"/>
    <col min="15345" max="15345" width="29.7109375" style="31" customWidth="1"/>
    <col min="15346" max="15346" width="11.5703125" style="31" customWidth="1"/>
    <col min="15347" max="15347" width="12" style="31" customWidth="1"/>
    <col min="15348" max="15348" width="11.42578125" style="31"/>
    <col min="15349" max="15349" width="17.7109375" style="31" customWidth="1"/>
    <col min="15350" max="15350" width="16.85546875" style="31" customWidth="1"/>
    <col min="15351" max="15351" width="14.140625" style="31" bestFit="1" customWidth="1"/>
    <col min="15352" max="15352" width="11.42578125" style="31"/>
    <col min="15353" max="15353" width="15.42578125" style="31" customWidth="1"/>
    <col min="15354" max="15354" width="19.5703125" style="31" customWidth="1"/>
    <col min="15355" max="15355" width="12.28515625" style="31" customWidth="1"/>
    <col min="15356" max="15356" width="15.85546875" style="31" customWidth="1"/>
    <col min="15357" max="15357" width="15.28515625" style="31" customWidth="1"/>
    <col min="15358" max="15358" width="18.28515625" style="31" customWidth="1"/>
    <col min="15359" max="15360" width="11.42578125" style="31"/>
    <col min="15361" max="15361" width="18.42578125" style="31" customWidth="1"/>
    <col min="15362" max="15362" width="18.85546875" style="31" customWidth="1"/>
    <col min="15363" max="15363" width="15.140625" style="31" bestFit="1" customWidth="1"/>
    <col min="15364" max="15599" width="11.42578125" style="31"/>
    <col min="15600" max="15600" width="32.28515625" style="31" customWidth="1"/>
    <col min="15601" max="15601" width="29.7109375" style="31" customWidth="1"/>
    <col min="15602" max="15602" width="11.5703125" style="31" customWidth="1"/>
    <col min="15603" max="15603" width="12" style="31" customWidth="1"/>
    <col min="15604" max="15604" width="11.42578125" style="31"/>
    <col min="15605" max="15605" width="17.7109375" style="31" customWidth="1"/>
    <col min="15606" max="15606" width="16.85546875" style="31" customWidth="1"/>
    <col min="15607" max="15607" width="14.140625" style="31" bestFit="1" customWidth="1"/>
    <col min="15608" max="15608" width="11.42578125" style="31"/>
    <col min="15609" max="15609" width="15.42578125" style="31" customWidth="1"/>
    <col min="15610" max="15610" width="19.5703125" style="31" customWidth="1"/>
    <col min="15611" max="15611" width="12.28515625" style="31" customWidth="1"/>
    <col min="15612" max="15612" width="15.85546875" style="31" customWidth="1"/>
    <col min="15613" max="15613" width="15.28515625" style="31" customWidth="1"/>
    <col min="15614" max="15614" width="18.28515625" style="31" customWidth="1"/>
    <col min="15615" max="15616" width="11.42578125" style="31"/>
    <col min="15617" max="15617" width="18.42578125" style="31" customWidth="1"/>
    <col min="15618" max="15618" width="18.85546875" style="31" customWidth="1"/>
    <col min="15619" max="15619" width="15.140625" style="31" bestFit="1" customWidth="1"/>
    <col min="15620" max="15855" width="11.42578125" style="31"/>
    <col min="15856" max="15856" width="32.28515625" style="31" customWidth="1"/>
    <col min="15857" max="15857" width="29.7109375" style="31" customWidth="1"/>
    <col min="15858" max="15858" width="11.5703125" style="31" customWidth="1"/>
    <col min="15859" max="15859" width="12" style="31" customWidth="1"/>
    <col min="15860" max="15860" width="11.42578125" style="31"/>
    <col min="15861" max="15861" width="17.7109375" style="31" customWidth="1"/>
    <col min="15862" max="15862" width="16.85546875" style="31" customWidth="1"/>
    <col min="15863" max="15863" width="14.140625" style="31" bestFit="1" customWidth="1"/>
    <col min="15864" max="15864" width="11.42578125" style="31"/>
    <col min="15865" max="15865" width="15.42578125" style="31" customWidth="1"/>
    <col min="15866" max="15866" width="19.5703125" style="31" customWidth="1"/>
    <col min="15867" max="15867" width="12.28515625" style="31" customWidth="1"/>
    <col min="15868" max="15868" width="15.85546875" style="31" customWidth="1"/>
    <col min="15869" max="15869" width="15.28515625" style="31" customWidth="1"/>
    <col min="15870" max="15870" width="18.28515625" style="31" customWidth="1"/>
    <col min="15871" max="15872" width="11.42578125" style="31"/>
    <col min="15873" max="15873" width="18.42578125" style="31" customWidth="1"/>
    <col min="15874" max="15874" width="18.85546875" style="31" customWidth="1"/>
    <col min="15875" max="15875" width="15.140625" style="31" bestFit="1" customWidth="1"/>
    <col min="15876" max="16111" width="11.42578125" style="31"/>
    <col min="16112" max="16112" width="32.28515625" style="31" customWidth="1"/>
    <col min="16113" max="16113" width="29.7109375" style="31" customWidth="1"/>
    <col min="16114" max="16114" width="11.5703125" style="31" customWidth="1"/>
    <col min="16115" max="16115" width="12" style="31" customWidth="1"/>
    <col min="16116" max="16116" width="11.42578125" style="31"/>
    <col min="16117" max="16117" width="17.7109375" style="31" customWidth="1"/>
    <col min="16118" max="16118" width="16.85546875" style="31" customWidth="1"/>
    <col min="16119" max="16119" width="14.140625" style="31" bestFit="1" customWidth="1"/>
    <col min="16120" max="16120" width="11.42578125" style="31"/>
    <col min="16121" max="16121" width="15.42578125" style="31" customWidth="1"/>
    <col min="16122" max="16122" width="19.5703125" style="31" customWidth="1"/>
    <col min="16123" max="16123" width="12.28515625" style="31" customWidth="1"/>
    <col min="16124" max="16124" width="15.85546875" style="31" customWidth="1"/>
    <col min="16125" max="16125" width="15.28515625" style="31" customWidth="1"/>
    <col min="16126" max="16126" width="18.28515625" style="31" customWidth="1"/>
    <col min="16127" max="16128" width="11.42578125" style="31"/>
    <col min="16129" max="16129" width="18.42578125" style="31" customWidth="1"/>
    <col min="16130" max="16130" width="18.85546875" style="31" customWidth="1"/>
    <col min="16131" max="16131" width="15.140625" style="31" bestFit="1" customWidth="1"/>
    <col min="16132" max="16384" width="11.42578125" style="31"/>
  </cols>
  <sheetData>
    <row r="1" spans="1:12" ht="24.75" customHeight="1" thickBot="1" x14ac:dyDescent="0.25">
      <c r="A1" s="444" t="s">
        <v>138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6"/>
    </row>
    <row r="2" spans="1:12" ht="24.75" customHeight="1" thickBot="1" x14ac:dyDescent="0.25">
      <c r="A2" s="447" t="s">
        <v>139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9"/>
    </row>
    <row r="3" spans="1:12" ht="18.75" customHeight="1" x14ac:dyDescent="0.2">
      <c r="A3" s="442" t="s">
        <v>63</v>
      </c>
      <c r="B3" s="202" t="s">
        <v>5</v>
      </c>
      <c r="C3" s="417">
        <v>2020</v>
      </c>
      <c r="D3" s="417"/>
      <c r="E3" s="417"/>
      <c r="F3" s="417"/>
      <c r="G3" s="417" t="s">
        <v>234</v>
      </c>
      <c r="H3" s="417"/>
      <c r="I3" s="417"/>
      <c r="J3" s="417"/>
      <c r="K3" s="417"/>
      <c r="L3" s="418"/>
    </row>
    <row r="4" spans="1:12" ht="32.25" customHeight="1" thickBot="1" x14ac:dyDescent="0.25">
      <c r="A4" s="443"/>
      <c r="B4" s="229" t="s">
        <v>4</v>
      </c>
      <c r="C4" s="214" t="s">
        <v>0</v>
      </c>
      <c r="D4" s="232" t="s">
        <v>1</v>
      </c>
      <c r="E4" s="233" t="s">
        <v>2</v>
      </c>
      <c r="F4" s="233" t="s">
        <v>3</v>
      </c>
      <c r="G4" s="214" t="s">
        <v>169</v>
      </c>
      <c r="H4" s="214" t="s">
        <v>199</v>
      </c>
      <c r="I4" s="214" t="s">
        <v>231</v>
      </c>
      <c r="J4" s="214" t="s">
        <v>170</v>
      </c>
      <c r="K4" s="214" t="s">
        <v>232</v>
      </c>
      <c r="L4" s="215" t="s">
        <v>233</v>
      </c>
    </row>
    <row r="5" spans="1:12" s="94" customFormat="1" ht="111" customHeight="1" x14ac:dyDescent="0.2">
      <c r="A5" s="181" t="s">
        <v>140</v>
      </c>
      <c r="B5" s="182" t="s">
        <v>141</v>
      </c>
      <c r="C5" s="183" t="s">
        <v>7</v>
      </c>
      <c r="D5" s="183">
        <v>100</v>
      </c>
      <c r="E5" s="184"/>
      <c r="F5" s="184">
        <v>142228666.80000001</v>
      </c>
      <c r="G5" s="184"/>
      <c r="H5" s="184">
        <f>+H6</f>
        <v>142228666.80000001</v>
      </c>
      <c r="I5" s="278"/>
      <c r="J5" s="278"/>
      <c r="K5" s="278"/>
      <c r="L5" s="279"/>
    </row>
    <row r="6" spans="1:12" s="98" customFormat="1" ht="44.25" customHeight="1" x14ac:dyDescent="0.2">
      <c r="A6" s="77" t="s">
        <v>142</v>
      </c>
      <c r="B6" s="6" t="s">
        <v>143</v>
      </c>
      <c r="C6" s="95" t="s">
        <v>117</v>
      </c>
      <c r="D6" s="95">
        <v>1</v>
      </c>
      <c r="E6" s="396">
        <v>142228666.80000001</v>
      </c>
      <c r="F6" s="397">
        <v>142228666.80000001</v>
      </c>
      <c r="G6" s="235"/>
      <c r="H6" s="399">
        <v>142228666.80000001</v>
      </c>
      <c r="I6" s="235"/>
      <c r="J6" s="235"/>
      <c r="K6" s="235"/>
      <c r="L6" s="238"/>
    </row>
    <row r="7" spans="1:12" s="103" customFormat="1" ht="81" customHeight="1" x14ac:dyDescent="0.2">
      <c r="A7" s="36" t="s">
        <v>144</v>
      </c>
      <c r="B7" s="99" t="s">
        <v>141</v>
      </c>
      <c r="C7" s="10" t="s">
        <v>7</v>
      </c>
      <c r="D7" s="10">
        <v>100</v>
      </c>
      <c r="E7" s="99"/>
      <c r="F7" s="100">
        <f>46259300*1.004</f>
        <v>46444337.200000003</v>
      </c>
      <c r="G7" s="280"/>
      <c r="H7" s="234">
        <f>+H8</f>
        <v>46444337.200000003</v>
      </c>
      <c r="I7" s="280"/>
      <c r="J7" s="280"/>
      <c r="K7" s="280"/>
      <c r="L7" s="281"/>
    </row>
    <row r="8" spans="1:12" s="98" customFormat="1" ht="35.25" customHeight="1" x14ac:dyDescent="0.2">
      <c r="A8" s="104" t="s">
        <v>145</v>
      </c>
      <c r="B8" s="6" t="s">
        <v>146</v>
      </c>
      <c r="C8" s="95" t="s">
        <v>117</v>
      </c>
      <c r="D8" s="95">
        <v>1</v>
      </c>
      <c r="E8" s="96"/>
      <c r="F8" s="397">
        <f>46259300*1.004</f>
        <v>46444337.200000003</v>
      </c>
      <c r="G8" s="235"/>
      <c r="H8" s="242">
        <f>+F8</f>
        <v>46444337.200000003</v>
      </c>
      <c r="I8" s="235"/>
      <c r="J8" s="235"/>
      <c r="K8" s="235"/>
      <c r="L8" s="238"/>
    </row>
    <row r="9" spans="1:12" s="106" customFormat="1" ht="33.75" customHeight="1" x14ac:dyDescent="0.2">
      <c r="A9" s="105" t="s">
        <v>147</v>
      </c>
      <c r="B9" s="99" t="s">
        <v>148</v>
      </c>
      <c r="C9" s="10" t="s">
        <v>7</v>
      </c>
      <c r="D9" s="10">
        <v>100</v>
      </c>
      <c r="E9" s="102"/>
      <c r="F9" s="100">
        <f>+F10+F11</f>
        <v>596504620</v>
      </c>
      <c r="G9" s="234">
        <f>+G10+G11</f>
        <v>422482227</v>
      </c>
      <c r="H9" s="398">
        <f>+H11</f>
        <v>74022393</v>
      </c>
      <c r="I9" s="282"/>
      <c r="J9" s="282"/>
      <c r="K9" s="282"/>
      <c r="L9" s="286">
        <f>+L11</f>
        <v>100000000</v>
      </c>
    </row>
    <row r="10" spans="1:12" s="98" customFormat="1" ht="33.75" customHeight="1" x14ac:dyDescent="0.2">
      <c r="A10" s="104" t="s">
        <v>149</v>
      </c>
      <c r="B10" s="107" t="s">
        <v>148</v>
      </c>
      <c r="C10" s="95" t="s">
        <v>117</v>
      </c>
      <c r="D10" s="95">
        <v>1</v>
      </c>
      <c r="E10" s="96"/>
      <c r="F10" s="111">
        <v>150000000</v>
      </c>
      <c r="G10" s="242">
        <f>+F10</f>
        <v>150000000</v>
      </c>
      <c r="H10" s="254"/>
      <c r="I10" s="254"/>
      <c r="J10" s="254"/>
      <c r="K10" s="254"/>
      <c r="L10" s="283"/>
    </row>
    <row r="11" spans="1:12" s="98" customFormat="1" ht="51" x14ac:dyDescent="0.2">
      <c r="A11" s="185" t="s">
        <v>150</v>
      </c>
      <c r="B11" s="107" t="s">
        <v>148</v>
      </c>
      <c r="C11" s="15" t="s">
        <v>117</v>
      </c>
      <c r="D11" s="15">
        <v>1</v>
      </c>
      <c r="E11" s="97"/>
      <c r="F11" s="111">
        <f>+G11+H11+L11</f>
        <v>446504620</v>
      </c>
      <c r="G11" s="394">
        <f>350000000-77517773</f>
        <v>272482227</v>
      </c>
      <c r="H11" s="54">
        <v>74022393</v>
      </c>
      <c r="I11" s="254"/>
      <c r="J11" s="254"/>
      <c r="K11" s="254"/>
      <c r="L11" s="285">
        <v>100000000</v>
      </c>
    </row>
    <row r="12" spans="1:12" s="103" customFormat="1" ht="39.75" customHeight="1" x14ac:dyDescent="0.2">
      <c r="A12" s="75" t="s">
        <v>135</v>
      </c>
      <c r="B12" s="108" t="s">
        <v>136</v>
      </c>
      <c r="C12" s="25" t="s">
        <v>117</v>
      </c>
      <c r="D12" s="25">
        <v>1</v>
      </c>
      <c r="E12" s="109"/>
      <c r="F12" s="110"/>
      <c r="G12" s="288"/>
      <c r="H12" s="241"/>
      <c r="I12" s="288"/>
      <c r="J12" s="288"/>
      <c r="K12" s="288"/>
      <c r="L12" s="289"/>
    </row>
    <row r="13" spans="1:12" s="35" customFormat="1" ht="54" customHeight="1" thickBot="1" x14ac:dyDescent="0.25">
      <c r="A13" s="134" t="s">
        <v>151</v>
      </c>
      <c r="B13" s="124" t="s">
        <v>136</v>
      </c>
      <c r="C13" s="125" t="s">
        <v>117</v>
      </c>
      <c r="D13" s="125">
        <v>1</v>
      </c>
      <c r="E13" s="126"/>
      <c r="F13" s="127"/>
      <c r="G13" s="173"/>
      <c r="H13" s="244"/>
      <c r="I13" s="173"/>
      <c r="J13" s="173"/>
      <c r="K13" s="173"/>
      <c r="L13" s="284"/>
    </row>
    <row r="14" spans="1:12" ht="24" customHeight="1" thickBot="1" x14ac:dyDescent="0.25">
      <c r="A14" s="450" t="s">
        <v>113</v>
      </c>
      <c r="B14" s="451"/>
      <c r="C14" s="451"/>
      <c r="D14" s="451"/>
      <c r="E14" s="451"/>
      <c r="F14" s="180">
        <f>+F5+F7+F9</f>
        <v>785177624</v>
      </c>
      <c r="G14" s="180">
        <f t="shared" ref="G14:L14" si="0">G5+G7+G9+G12</f>
        <v>422482227</v>
      </c>
      <c r="H14" s="180">
        <f t="shared" si="0"/>
        <v>262695397</v>
      </c>
      <c r="I14" s="180">
        <f t="shared" si="0"/>
        <v>0</v>
      </c>
      <c r="J14" s="180">
        <f t="shared" si="0"/>
        <v>0</v>
      </c>
      <c r="K14" s="180">
        <f t="shared" si="0"/>
        <v>0</v>
      </c>
      <c r="L14" s="370">
        <f t="shared" si="0"/>
        <v>100000000</v>
      </c>
    </row>
    <row r="15" spans="1:12" x14ac:dyDescent="0.2">
      <c r="E15" s="50"/>
      <c r="F15" s="51"/>
    </row>
    <row r="16" spans="1:12" x14ac:dyDescent="0.2">
      <c r="E16" s="47"/>
      <c r="F16" s="47"/>
      <c r="G16" s="47"/>
      <c r="H16" s="47"/>
      <c r="I16" s="47"/>
      <c r="J16" s="47"/>
    </row>
  </sheetData>
  <mergeCells count="6">
    <mergeCell ref="G3:L3"/>
    <mergeCell ref="A1:L1"/>
    <mergeCell ref="A2:L2"/>
    <mergeCell ref="A14:E14"/>
    <mergeCell ref="A3:A4"/>
    <mergeCell ref="C3:F3"/>
  </mergeCells>
  <pageMargins left="0.3" right="0.17" top="0.74803149606299213" bottom="0.74803149606299213" header="0.31496062992125984" footer="0.31496062992125984"/>
  <pageSetup scale="45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18"/>
  <sheetViews>
    <sheetView tabSelected="1" workbookViewId="0">
      <selection activeCell="A7" sqref="A7"/>
    </sheetView>
  </sheetViews>
  <sheetFormatPr baseColWidth="10" defaultColWidth="11.42578125" defaultRowHeight="12.75" x14ac:dyDescent="0.2"/>
  <cols>
    <col min="1" max="1" width="44.140625" style="52" customWidth="1"/>
    <col min="2" max="2" width="20.7109375" style="52" customWidth="1"/>
    <col min="3" max="3" width="11.42578125" style="52"/>
    <col min="4" max="4" width="11.5703125" style="52" bestFit="1" customWidth="1"/>
    <col min="5" max="5" width="19.28515625" style="52" customWidth="1"/>
    <col min="6" max="6" width="15.7109375" style="52" customWidth="1"/>
    <col min="7" max="7" width="13.85546875" style="52" bestFit="1" customWidth="1"/>
    <col min="8" max="8" width="14.85546875" style="52" bestFit="1" customWidth="1"/>
    <col min="9" max="9" width="15.140625" style="52" customWidth="1"/>
    <col min="10" max="11" width="11.42578125" style="52"/>
    <col min="12" max="12" width="16.7109375" style="52" customWidth="1"/>
    <col min="13" max="16384" width="11.42578125" style="52"/>
  </cols>
  <sheetData>
    <row r="1" spans="1:12" ht="21.75" customHeight="1" thickBot="1" x14ac:dyDescent="0.25">
      <c r="A1" s="444" t="s">
        <v>198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6"/>
    </row>
    <row r="2" spans="1:12" ht="21.75" customHeight="1" thickBot="1" x14ac:dyDescent="0.25">
      <c r="A2" s="447" t="s">
        <v>228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9"/>
    </row>
    <row r="3" spans="1:12" ht="18.75" customHeight="1" x14ac:dyDescent="0.2">
      <c r="A3" s="442" t="s">
        <v>9</v>
      </c>
      <c r="B3" s="202" t="s">
        <v>5</v>
      </c>
      <c r="C3" s="417">
        <v>2020</v>
      </c>
      <c r="D3" s="417"/>
      <c r="E3" s="417"/>
      <c r="F3" s="417"/>
      <c r="G3" s="417" t="s">
        <v>234</v>
      </c>
      <c r="H3" s="417"/>
      <c r="I3" s="417"/>
      <c r="J3" s="417"/>
      <c r="K3" s="417"/>
      <c r="L3" s="418"/>
    </row>
    <row r="4" spans="1:12" ht="39" thickBot="1" x14ac:dyDescent="0.25">
      <c r="A4" s="443"/>
      <c r="B4" s="229" t="s">
        <v>4</v>
      </c>
      <c r="C4" s="214" t="s">
        <v>0</v>
      </c>
      <c r="D4" s="214" t="s">
        <v>1</v>
      </c>
      <c r="E4" s="214" t="s">
        <v>2</v>
      </c>
      <c r="F4" s="214" t="s">
        <v>3</v>
      </c>
      <c r="G4" s="214" t="s">
        <v>169</v>
      </c>
      <c r="H4" s="214" t="s">
        <v>199</v>
      </c>
      <c r="I4" s="214" t="s">
        <v>231</v>
      </c>
      <c r="J4" s="214" t="s">
        <v>170</v>
      </c>
      <c r="K4" s="214" t="s">
        <v>232</v>
      </c>
      <c r="L4" s="215" t="s">
        <v>233</v>
      </c>
    </row>
    <row r="5" spans="1:12" ht="31.5" customHeight="1" x14ac:dyDescent="0.2">
      <c r="A5" s="240" t="s">
        <v>200</v>
      </c>
      <c r="B5" s="189"/>
      <c r="C5" s="190" t="s">
        <v>7</v>
      </c>
      <c r="D5" s="190">
        <v>100</v>
      </c>
      <c r="E5" s="191"/>
      <c r="F5" s="192">
        <f>SUM(F6:F9)</f>
        <v>1498230496</v>
      </c>
      <c r="G5" s="318">
        <f>+G6</f>
        <v>1216117607</v>
      </c>
      <c r="H5" s="319">
        <f>+H7</f>
        <v>259847186</v>
      </c>
      <c r="I5" s="320"/>
      <c r="J5" s="320"/>
      <c r="K5" s="320"/>
      <c r="L5" s="321">
        <f>+L7+L8</f>
        <v>22265703</v>
      </c>
    </row>
    <row r="6" spans="1:12" ht="35.25" customHeight="1" x14ac:dyDescent="0.2">
      <c r="A6" s="112" t="s">
        <v>201</v>
      </c>
      <c r="B6" s="6" t="s">
        <v>202</v>
      </c>
      <c r="C6" s="15" t="s">
        <v>8</v>
      </c>
      <c r="D6" s="39">
        <v>5</v>
      </c>
      <c r="E6" s="113">
        <v>1216117607</v>
      </c>
      <c r="F6" s="113">
        <f>+E6</f>
        <v>1216117607</v>
      </c>
      <c r="G6" s="262">
        <f>+F6</f>
        <v>1216117607</v>
      </c>
      <c r="H6" s="221"/>
      <c r="I6" s="221"/>
      <c r="J6" s="221"/>
      <c r="K6" s="221"/>
      <c r="L6" s="224"/>
    </row>
    <row r="7" spans="1:12" ht="105" customHeight="1" x14ac:dyDescent="0.2">
      <c r="A7" s="114" t="s">
        <v>203</v>
      </c>
      <c r="B7" s="6" t="s">
        <v>204</v>
      </c>
      <c r="C7" s="7" t="s">
        <v>8</v>
      </c>
      <c r="D7" s="7">
        <v>37</v>
      </c>
      <c r="E7" s="115">
        <f>+F7</f>
        <v>280112889</v>
      </c>
      <c r="F7" s="115">
        <f>260112889+20000000</f>
        <v>280112889</v>
      </c>
      <c r="G7" s="221"/>
      <c r="H7" s="269">
        <v>259847186</v>
      </c>
      <c r="I7" s="221"/>
      <c r="J7" s="221"/>
      <c r="K7" s="221"/>
      <c r="L7" s="266">
        <v>20265703</v>
      </c>
    </row>
    <row r="8" spans="1:12" ht="35.25" customHeight="1" x14ac:dyDescent="0.2">
      <c r="A8" s="114" t="s">
        <v>205</v>
      </c>
      <c r="B8" s="6" t="s">
        <v>206</v>
      </c>
      <c r="C8" s="7" t="s">
        <v>8</v>
      </c>
      <c r="D8" s="7">
        <v>1</v>
      </c>
      <c r="E8" s="115">
        <v>2000000</v>
      </c>
      <c r="F8" s="115">
        <f>+E8</f>
        <v>2000000</v>
      </c>
      <c r="G8" s="221"/>
      <c r="H8" s="221"/>
      <c r="I8" s="221"/>
      <c r="J8" s="221"/>
      <c r="K8" s="221"/>
      <c r="L8" s="266">
        <v>2000000</v>
      </c>
    </row>
    <row r="9" spans="1:12" ht="32.25" customHeight="1" x14ac:dyDescent="0.2">
      <c r="A9" s="114" t="s">
        <v>207</v>
      </c>
      <c r="B9" s="6" t="s">
        <v>206</v>
      </c>
      <c r="C9" s="116"/>
      <c r="D9" s="7"/>
      <c r="E9" s="115"/>
      <c r="F9" s="115"/>
      <c r="G9" s="221"/>
      <c r="H9" s="221"/>
      <c r="I9" s="221"/>
      <c r="J9" s="221"/>
      <c r="K9" s="221"/>
      <c r="L9" s="224"/>
    </row>
    <row r="10" spans="1:12" ht="34.5" customHeight="1" x14ac:dyDescent="0.2">
      <c r="A10" s="163" t="s">
        <v>208</v>
      </c>
      <c r="B10" s="151"/>
      <c r="C10" s="117" t="s">
        <v>7</v>
      </c>
      <c r="D10" s="117">
        <v>100</v>
      </c>
      <c r="E10" s="118"/>
      <c r="F10" s="119">
        <f>SUM(F11:F12)</f>
        <v>105825098</v>
      </c>
      <c r="G10" s="267"/>
      <c r="H10" s="267"/>
      <c r="I10" s="267"/>
      <c r="J10" s="267"/>
      <c r="K10" s="267"/>
      <c r="L10" s="85">
        <f>+L12</f>
        <v>105825098</v>
      </c>
    </row>
    <row r="11" spans="1:12" ht="34.5" customHeight="1" x14ac:dyDescent="0.2">
      <c r="A11" s="112" t="s">
        <v>209</v>
      </c>
      <c r="B11" s="6" t="s">
        <v>202</v>
      </c>
      <c r="C11" s="120" t="s">
        <v>210</v>
      </c>
      <c r="D11" s="39"/>
      <c r="E11" s="113"/>
      <c r="F11" s="113"/>
      <c r="G11" s="221"/>
      <c r="H11" s="221"/>
      <c r="I11" s="221"/>
      <c r="J11" s="221"/>
      <c r="K11" s="221"/>
      <c r="L11" s="224"/>
    </row>
    <row r="12" spans="1:12" ht="64.5" customHeight="1" thickBot="1" x14ac:dyDescent="0.25">
      <c r="A12" s="186" t="s">
        <v>211</v>
      </c>
      <c r="B12" s="164" t="s">
        <v>202</v>
      </c>
      <c r="C12" s="173" t="s">
        <v>117</v>
      </c>
      <c r="D12" s="173">
        <v>1</v>
      </c>
      <c r="E12" s="187">
        <v>105825098</v>
      </c>
      <c r="F12" s="188">
        <f>+E12</f>
        <v>105825098</v>
      </c>
      <c r="G12" s="231"/>
      <c r="H12" s="231"/>
      <c r="I12" s="231"/>
      <c r="J12" s="231"/>
      <c r="K12" s="231"/>
      <c r="L12" s="322">
        <f>+F12</f>
        <v>105825098</v>
      </c>
    </row>
    <row r="13" spans="1:12" s="121" customFormat="1" ht="26.25" customHeight="1" thickBot="1" x14ac:dyDescent="0.25">
      <c r="A13" s="452" t="s">
        <v>113</v>
      </c>
      <c r="B13" s="453"/>
      <c r="C13" s="453"/>
      <c r="D13" s="453"/>
      <c r="E13" s="454"/>
      <c r="F13" s="175">
        <f>SUM(F6+F7+F8+F9+F12)</f>
        <v>1604055594</v>
      </c>
      <c r="G13" s="175">
        <f t="shared" ref="G13:L13" si="0">SUM(G6+G7+G8+G9+G12)</f>
        <v>1216117607</v>
      </c>
      <c r="H13" s="175">
        <f t="shared" si="0"/>
        <v>259847186</v>
      </c>
      <c r="I13" s="175">
        <f t="shared" si="0"/>
        <v>0</v>
      </c>
      <c r="J13" s="175">
        <f t="shared" si="0"/>
        <v>0</v>
      </c>
      <c r="K13" s="175">
        <f t="shared" si="0"/>
        <v>0</v>
      </c>
      <c r="L13" s="391">
        <f t="shared" si="0"/>
        <v>128090801</v>
      </c>
    </row>
    <row r="18" spans="6:6" x14ac:dyDescent="0.2">
      <c r="F18" s="67"/>
    </row>
  </sheetData>
  <mergeCells count="6">
    <mergeCell ref="G3:L3"/>
    <mergeCell ref="A1:L1"/>
    <mergeCell ref="A2:L2"/>
    <mergeCell ref="A13:E13"/>
    <mergeCell ref="A3:A4"/>
    <mergeCell ref="C3:F3"/>
  </mergeCells>
  <pageMargins left="0.24" right="0.38" top="0.74803149606299213" bottom="0.74803149606299213" header="0.31496062992125984" footer="0.31496062992125984"/>
  <pageSetup scale="45" orientation="landscape" verticalDpi="597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9"/>
  <sheetViews>
    <sheetView topLeftCell="D1" workbookViewId="0">
      <selection activeCell="L12" sqref="L12"/>
    </sheetView>
  </sheetViews>
  <sheetFormatPr baseColWidth="10" defaultRowHeight="12.75" x14ac:dyDescent="0.2"/>
  <cols>
    <col min="1" max="1" width="32.28515625" style="46" customWidth="1"/>
    <col min="2" max="2" width="32.7109375" style="31" customWidth="1"/>
    <col min="3" max="3" width="15" style="31" customWidth="1"/>
    <col min="4" max="4" width="10.140625" style="47" customWidth="1"/>
    <col min="5" max="5" width="12.7109375" style="49" customWidth="1"/>
    <col min="6" max="6" width="12.85546875" style="49" customWidth="1"/>
    <col min="7" max="7" width="11.42578125" style="31"/>
    <col min="8" max="8" width="15.42578125" style="31" customWidth="1"/>
    <col min="9" max="9" width="15.140625" style="31" customWidth="1"/>
    <col min="10" max="10" width="11.42578125" style="31"/>
    <col min="11" max="11" width="12.7109375" style="31" bestFit="1" customWidth="1"/>
    <col min="12" max="12" width="18.28515625" style="31" customWidth="1"/>
    <col min="13" max="240" width="11.42578125" style="31"/>
    <col min="241" max="241" width="32.28515625" style="31" customWidth="1"/>
    <col min="242" max="242" width="29.7109375" style="31" customWidth="1"/>
    <col min="243" max="243" width="11.5703125" style="31" customWidth="1"/>
    <col min="244" max="244" width="12" style="31" customWidth="1"/>
    <col min="245" max="245" width="11.42578125" style="31"/>
    <col min="246" max="246" width="17.7109375" style="31" customWidth="1"/>
    <col min="247" max="247" width="16.85546875" style="31" customWidth="1"/>
    <col min="248" max="248" width="14.140625" style="31" bestFit="1" customWidth="1"/>
    <col min="249" max="249" width="11.42578125" style="31"/>
    <col min="250" max="250" width="15.42578125" style="31" customWidth="1"/>
    <col min="251" max="251" width="19.5703125" style="31" customWidth="1"/>
    <col min="252" max="252" width="12.28515625" style="31" customWidth="1"/>
    <col min="253" max="253" width="15.85546875" style="31" customWidth="1"/>
    <col min="254" max="254" width="15.28515625" style="31" customWidth="1"/>
    <col min="255" max="255" width="18.28515625" style="31" customWidth="1"/>
    <col min="256" max="257" width="11.42578125" style="31"/>
    <col min="258" max="258" width="18.42578125" style="31" customWidth="1"/>
    <col min="259" max="259" width="18.85546875" style="31" customWidth="1"/>
    <col min="260" max="260" width="15.140625" style="31" bestFit="1" customWidth="1"/>
    <col min="261" max="496" width="11.42578125" style="31"/>
    <col min="497" max="497" width="32.28515625" style="31" customWidth="1"/>
    <col min="498" max="498" width="29.7109375" style="31" customWidth="1"/>
    <col min="499" max="499" width="11.5703125" style="31" customWidth="1"/>
    <col min="500" max="500" width="12" style="31" customWidth="1"/>
    <col min="501" max="501" width="11.42578125" style="31"/>
    <col min="502" max="502" width="17.7109375" style="31" customWidth="1"/>
    <col min="503" max="503" width="16.85546875" style="31" customWidth="1"/>
    <col min="504" max="504" width="14.140625" style="31" bestFit="1" customWidth="1"/>
    <col min="505" max="505" width="11.42578125" style="31"/>
    <col min="506" max="506" width="15.42578125" style="31" customWidth="1"/>
    <col min="507" max="507" width="19.5703125" style="31" customWidth="1"/>
    <col min="508" max="508" width="12.28515625" style="31" customWidth="1"/>
    <col min="509" max="509" width="15.85546875" style="31" customWidth="1"/>
    <col min="510" max="510" width="15.28515625" style="31" customWidth="1"/>
    <col min="511" max="511" width="18.28515625" style="31" customWidth="1"/>
    <col min="512" max="513" width="11.42578125" style="31"/>
    <col min="514" max="514" width="18.42578125" style="31" customWidth="1"/>
    <col min="515" max="515" width="18.85546875" style="31" customWidth="1"/>
    <col min="516" max="516" width="15.140625" style="31" bestFit="1" customWidth="1"/>
    <col min="517" max="752" width="11.42578125" style="31"/>
    <col min="753" max="753" width="32.28515625" style="31" customWidth="1"/>
    <col min="754" max="754" width="29.7109375" style="31" customWidth="1"/>
    <col min="755" max="755" width="11.5703125" style="31" customWidth="1"/>
    <col min="756" max="756" width="12" style="31" customWidth="1"/>
    <col min="757" max="757" width="11.42578125" style="31"/>
    <col min="758" max="758" width="17.7109375" style="31" customWidth="1"/>
    <col min="759" max="759" width="16.85546875" style="31" customWidth="1"/>
    <col min="760" max="760" width="14.140625" style="31" bestFit="1" customWidth="1"/>
    <col min="761" max="761" width="11.42578125" style="31"/>
    <col min="762" max="762" width="15.42578125" style="31" customWidth="1"/>
    <col min="763" max="763" width="19.5703125" style="31" customWidth="1"/>
    <col min="764" max="764" width="12.28515625" style="31" customWidth="1"/>
    <col min="765" max="765" width="15.85546875" style="31" customWidth="1"/>
    <col min="766" max="766" width="15.28515625" style="31" customWidth="1"/>
    <col min="767" max="767" width="18.28515625" style="31" customWidth="1"/>
    <col min="768" max="769" width="11.42578125" style="31"/>
    <col min="770" max="770" width="18.42578125" style="31" customWidth="1"/>
    <col min="771" max="771" width="18.85546875" style="31" customWidth="1"/>
    <col min="772" max="772" width="15.140625" style="31" bestFit="1" customWidth="1"/>
    <col min="773" max="1008" width="11.42578125" style="31"/>
    <col min="1009" max="1009" width="32.28515625" style="31" customWidth="1"/>
    <col min="1010" max="1010" width="29.7109375" style="31" customWidth="1"/>
    <col min="1011" max="1011" width="11.5703125" style="31" customWidth="1"/>
    <col min="1012" max="1012" width="12" style="31" customWidth="1"/>
    <col min="1013" max="1013" width="11.42578125" style="31"/>
    <col min="1014" max="1014" width="17.7109375" style="31" customWidth="1"/>
    <col min="1015" max="1015" width="16.85546875" style="31" customWidth="1"/>
    <col min="1016" max="1016" width="14.140625" style="31" bestFit="1" customWidth="1"/>
    <col min="1017" max="1017" width="11.42578125" style="31"/>
    <col min="1018" max="1018" width="15.42578125" style="31" customWidth="1"/>
    <col min="1019" max="1019" width="19.5703125" style="31" customWidth="1"/>
    <col min="1020" max="1020" width="12.28515625" style="31" customWidth="1"/>
    <col min="1021" max="1021" width="15.85546875" style="31" customWidth="1"/>
    <col min="1022" max="1022" width="15.28515625" style="31" customWidth="1"/>
    <col min="1023" max="1023" width="18.28515625" style="31" customWidth="1"/>
    <col min="1024" max="1025" width="11.42578125" style="31"/>
    <col min="1026" max="1026" width="18.42578125" style="31" customWidth="1"/>
    <col min="1027" max="1027" width="18.85546875" style="31" customWidth="1"/>
    <col min="1028" max="1028" width="15.140625" style="31" bestFit="1" customWidth="1"/>
    <col min="1029" max="1264" width="11.42578125" style="31"/>
    <col min="1265" max="1265" width="32.28515625" style="31" customWidth="1"/>
    <col min="1266" max="1266" width="29.7109375" style="31" customWidth="1"/>
    <col min="1267" max="1267" width="11.5703125" style="31" customWidth="1"/>
    <col min="1268" max="1268" width="12" style="31" customWidth="1"/>
    <col min="1269" max="1269" width="11.42578125" style="31"/>
    <col min="1270" max="1270" width="17.7109375" style="31" customWidth="1"/>
    <col min="1271" max="1271" width="16.85546875" style="31" customWidth="1"/>
    <col min="1272" max="1272" width="14.140625" style="31" bestFit="1" customWidth="1"/>
    <col min="1273" max="1273" width="11.42578125" style="31"/>
    <col min="1274" max="1274" width="15.42578125" style="31" customWidth="1"/>
    <col min="1275" max="1275" width="19.5703125" style="31" customWidth="1"/>
    <col min="1276" max="1276" width="12.28515625" style="31" customWidth="1"/>
    <col min="1277" max="1277" width="15.85546875" style="31" customWidth="1"/>
    <col min="1278" max="1278" width="15.28515625" style="31" customWidth="1"/>
    <col min="1279" max="1279" width="18.28515625" style="31" customWidth="1"/>
    <col min="1280" max="1281" width="11.42578125" style="31"/>
    <col min="1282" max="1282" width="18.42578125" style="31" customWidth="1"/>
    <col min="1283" max="1283" width="18.85546875" style="31" customWidth="1"/>
    <col min="1284" max="1284" width="15.140625" style="31" bestFit="1" customWidth="1"/>
    <col min="1285" max="1520" width="11.42578125" style="31"/>
    <col min="1521" max="1521" width="32.28515625" style="31" customWidth="1"/>
    <col min="1522" max="1522" width="29.7109375" style="31" customWidth="1"/>
    <col min="1523" max="1523" width="11.5703125" style="31" customWidth="1"/>
    <col min="1524" max="1524" width="12" style="31" customWidth="1"/>
    <col min="1525" max="1525" width="11.42578125" style="31"/>
    <col min="1526" max="1526" width="17.7109375" style="31" customWidth="1"/>
    <col min="1527" max="1527" width="16.85546875" style="31" customWidth="1"/>
    <col min="1528" max="1528" width="14.140625" style="31" bestFit="1" customWidth="1"/>
    <col min="1529" max="1529" width="11.42578125" style="31"/>
    <col min="1530" max="1530" width="15.42578125" style="31" customWidth="1"/>
    <col min="1531" max="1531" width="19.5703125" style="31" customWidth="1"/>
    <col min="1532" max="1532" width="12.28515625" style="31" customWidth="1"/>
    <col min="1533" max="1533" width="15.85546875" style="31" customWidth="1"/>
    <col min="1534" max="1534" width="15.28515625" style="31" customWidth="1"/>
    <col min="1535" max="1535" width="18.28515625" style="31" customWidth="1"/>
    <col min="1536" max="1537" width="11.42578125" style="31"/>
    <col min="1538" max="1538" width="18.42578125" style="31" customWidth="1"/>
    <col min="1539" max="1539" width="18.85546875" style="31" customWidth="1"/>
    <col min="1540" max="1540" width="15.140625" style="31" bestFit="1" customWidth="1"/>
    <col min="1541" max="1776" width="11.42578125" style="31"/>
    <col min="1777" max="1777" width="32.28515625" style="31" customWidth="1"/>
    <col min="1778" max="1778" width="29.7109375" style="31" customWidth="1"/>
    <col min="1779" max="1779" width="11.5703125" style="31" customWidth="1"/>
    <col min="1780" max="1780" width="12" style="31" customWidth="1"/>
    <col min="1781" max="1781" width="11.42578125" style="31"/>
    <col min="1782" max="1782" width="17.7109375" style="31" customWidth="1"/>
    <col min="1783" max="1783" width="16.85546875" style="31" customWidth="1"/>
    <col min="1784" max="1784" width="14.140625" style="31" bestFit="1" customWidth="1"/>
    <col min="1785" max="1785" width="11.42578125" style="31"/>
    <col min="1786" max="1786" width="15.42578125" style="31" customWidth="1"/>
    <col min="1787" max="1787" width="19.5703125" style="31" customWidth="1"/>
    <col min="1788" max="1788" width="12.28515625" style="31" customWidth="1"/>
    <col min="1789" max="1789" width="15.85546875" style="31" customWidth="1"/>
    <col min="1790" max="1790" width="15.28515625" style="31" customWidth="1"/>
    <col min="1791" max="1791" width="18.28515625" style="31" customWidth="1"/>
    <col min="1792" max="1793" width="11.42578125" style="31"/>
    <col min="1794" max="1794" width="18.42578125" style="31" customWidth="1"/>
    <col min="1795" max="1795" width="18.85546875" style="31" customWidth="1"/>
    <col min="1796" max="1796" width="15.140625" style="31" bestFit="1" customWidth="1"/>
    <col min="1797" max="2032" width="11.42578125" style="31"/>
    <col min="2033" max="2033" width="32.28515625" style="31" customWidth="1"/>
    <col min="2034" max="2034" width="29.7109375" style="31" customWidth="1"/>
    <col min="2035" max="2035" width="11.5703125" style="31" customWidth="1"/>
    <col min="2036" max="2036" width="12" style="31" customWidth="1"/>
    <col min="2037" max="2037" width="11.42578125" style="31"/>
    <col min="2038" max="2038" width="17.7109375" style="31" customWidth="1"/>
    <col min="2039" max="2039" width="16.85546875" style="31" customWidth="1"/>
    <col min="2040" max="2040" width="14.140625" style="31" bestFit="1" customWidth="1"/>
    <col min="2041" max="2041" width="11.42578125" style="31"/>
    <col min="2042" max="2042" width="15.42578125" style="31" customWidth="1"/>
    <col min="2043" max="2043" width="19.5703125" style="31" customWidth="1"/>
    <col min="2044" max="2044" width="12.28515625" style="31" customWidth="1"/>
    <col min="2045" max="2045" width="15.85546875" style="31" customWidth="1"/>
    <col min="2046" max="2046" width="15.28515625" style="31" customWidth="1"/>
    <col min="2047" max="2047" width="18.28515625" style="31" customWidth="1"/>
    <col min="2048" max="2049" width="11.42578125" style="31"/>
    <col min="2050" max="2050" width="18.42578125" style="31" customWidth="1"/>
    <col min="2051" max="2051" width="18.85546875" style="31" customWidth="1"/>
    <col min="2052" max="2052" width="15.140625" style="31" bestFit="1" customWidth="1"/>
    <col min="2053" max="2288" width="11.42578125" style="31"/>
    <col min="2289" max="2289" width="32.28515625" style="31" customWidth="1"/>
    <col min="2290" max="2290" width="29.7109375" style="31" customWidth="1"/>
    <col min="2291" max="2291" width="11.5703125" style="31" customWidth="1"/>
    <col min="2292" max="2292" width="12" style="31" customWidth="1"/>
    <col min="2293" max="2293" width="11.42578125" style="31"/>
    <col min="2294" max="2294" width="17.7109375" style="31" customWidth="1"/>
    <col min="2295" max="2295" width="16.85546875" style="31" customWidth="1"/>
    <col min="2296" max="2296" width="14.140625" style="31" bestFit="1" customWidth="1"/>
    <col min="2297" max="2297" width="11.42578125" style="31"/>
    <col min="2298" max="2298" width="15.42578125" style="31" customWidth="1"/>
    <col min="2299" max="2299" width="19.5703125" style="31" customWidth="1"/>
    <col min="2300" max="2300" width="12.28515625" style="31" customWidth="1"/>
    <col min="2301" max="2301" width="15.85546875" style="31" customWidth="1"/>
    <col min="2302" max="2302" width="15.28515625" style="31" customWidth="1"/>
    <col min="2303" max="2303" width="18.28515625" style="31" customWidth="1"/>
    <col min="2304" max="2305" width="11.42578125" style="31"/>
    <col min="2306" max="2306" width="18.42578125" style="31" customWidth="1"/>
    <col min="2307" max="2307" width="18.85546875" style="31" customWidth="1"/>
    <col min="2308" max="2308" width="15.140625" style="31" bestFit="1" customWidth="1"/>
    <col min="2309" max="2544" width="11.42578125" style="31"/>
    <col min="2545" max="2545" width="32.28515625" style="31" customWidth="1"/>
    <col min="2546" max="2546" width="29.7109375" style="31" customWidth="1"/>
    <col min="2547" max="2547" width="11.5703125" style="31" customWidth="1"/>
    <col min="2548" max="2548" width="12" style="31" customWidth="1"/>
    <col min="2549" max="2549" width="11.42578125" style="31"/>
    <col min="2550" max="2550" width="17.7109375" style="31" customWidth="1"/>
    <col min="2551" max="2551" width="16.85546875" style="31" customWidth="1"/>
    <col min="2552" max="2552" width="14.140625" style="31" bestFit="1" customWidth="1"/>
    <col min="2553" max="2553" width="11.42578125" style="31"/>
    <col min="2554" max="2554" width="15.42578125" style="31" customWidth="1"/>
    <col min="2555" max="2555" width="19.5703125" style="31" customWidth="1"/>
    <col min="2556" max="2556" width="12.28515625" style="31" customWidth="1"/>
    <col min="2557" max="2557" width="15.85546875" style="31" customWidth="1"/>
    <col min="2558" max="2558" width="15.28515625" style="31" customWidth="1"/>
    <col min="2559" max="2559" width="18.28515625" style="31" customWidth="1"/>
    <col min="2560" max="2561" width="11.42578125" style="31"/>
    <col min="2562" max="2562" width="18.42578125" style="31" customWidth="1"/>
    <col min="2563" max="2563" width="18.85546875" style="31" customWidth="1"/>
    <col min="2564" max="2564" width="15.140625" style="31" bestFit="1" customWidth="1"/>
    <col min="2565" max="2800" width="11.42578125" style="31"/>
    <col min="2801" max="2801" width="32.28515625" style="31" customWidth="1"/>
    <col min="2802" max="2802" width="29.7109375" style="31" customWidth="1"/>
    <col min="2803" max="2803" width="11.5703125" style="31" customWidth="1"/>
    <col min="2804" max="2804" width="12" style="31" customWidth="1"/>
    <col min="2805" max="2805" width="11.42578125" style="31"/>
    <col min="2806" max="2806" width="17.7109375" style="31" customWidth="1"/>
    <col min="2807" max="2807" width="16.85546875" style="31" customWidth="1"/>
    <col min="2808" max="2808" width="14.140625" style="31" bestFit="1" customWidth="1"/>
    <col min="2809" max="2809" width="11.42578125" style="31"/>
    <col min="2810" max="2810" width="15.42578125" style="31" customWidth="1"/>
    <col min="2811" max="2811" width="19.5703125" style="31" customWidth="1"/>
    <col min="2812" max="2812" width="12.28515625" style="31" customWidth="1"/>
    <col min="2813" max="2813" width="15.85546875" style="31" customWidth="1"/>
    <col min="2814" max="2814" width="15.28515625" style="31" customWidth="1"/>
    <col min="2815" max="2815" width="18.28515625" style="31" customWidth="1"/>
    <col min="2816" max="2817" width="11.42578125" style="31"/>
    <col min="2818" max="2818" width="18.42578125" style="31" customWidth="1"/>
    <col min="2819" max="2819" width="18.85546875" style="31" customWidth="1"/>
    <col min="2820" max="2820" width="15.140625" style="31" bestFit="1" customWidth="1"/>
    <col min="2821" max="3056" width="11.42578125" style="31"/>
    <col min="3057" max="3057" width="32.28515625" style="31" customWidth="1"/>
    <col min="3058" max="3058" width="29.7109375" style="31" customWidth="1"/>
    <col min="3059" max="3059" width="11.5703125" style="31" customWidth="1"/>
    <col min="3060" max="3060" width="12" style="31" customWidth="1"/>
    <col min="3061" max="3061" width="11.42578125" style="31"/>
    <col min="3062" max="3062" width="17.7109375" style="31" customWidth="1"/>
    <col min="3063" max="3063" width="16.85546875" style="31" customWidth="1"/>
    <col min="3064" max="3064" width="14.140625" style="31" bestFit="1" customWidth="1"/>
    <col min="3065" max="3065" width="11.42578125" style="31"/>
    <col min="3066" max="3066" width="15.42578125" style="31" customWidth="1"/>
    <col min="3067" max="3067" width="19.5703125" style="31" customWidth="1"/>
    <col min="3068" max="3068" width="12.28515625" style="31" customWidth="1"/>
    <col min="3069" max="3069" width="15.85546875" style="31" customWidth="1"/>
    <col min="3070" max="3070" width="15.28515625" style="31" customWidth="1"/>
    <col min="3071" max="3071" width="18.28515625" style="31" customWidth="1"/>
    <col min="3072" max="3073" width="11.42578125" style="31"/>
    <col min="3074" max="3074" width="18.42578125" style="31" customWidth="1"/>
    <col min="3075" max="3075" width="18.85546875" style="31" customWidth="1"/>
    <col min="3076" max="3076" width="15.140625" style="31" bestFit="1" customWidth="1"/>
    <col min="3077" max="3312" width="11.42578125" style="31"/>
    <col min="3313" max="3313" width="32.28515625" style="31" customWidth="1"/>
    <col min="3314" max="3314" width="29.7109375" style="31" customWidth="1"/>
    <col min="3315" max="3315" width="11.5703125" style="31" customWidth="1"/>
    <col min="3316" max="3316" width="12" style="31" customWidth="1"/>
    <col min="3317" max="3317" width="11.42578125" style="31"/>
    <col min="3318" max="3318" width="17.7109375" style="31" customWidth="1"/>
    <col min="3319" max="3319" width="16.85546875" style="31" customWidth="1"/>
    <col min="3320" max="3320" width="14.140625" style="31" bestFit="1" customWidth="1"/>
    <col min="3321" max="3321" width="11.42578125" style="31"/>
    <col min="3322" max="3322" width="15.42578125" style="31" customWidth="1"/>
    <col min="3323" max="3323" width="19.5703125" style="31" customWidth="1"/>
    <col min="3324" max="3324" width="12.28515625" style="31" customWidth="1"/>
    <col min="3325" max="3325" width="15.85546875" style="31" customWidth="1"/>
    <col min="3326" max="3326" width="15.28515625" style="31" customWidth="1"/>
    <col min="3327" max="3327" width="18.28515625" style="31" customWidth="1"/>
    <col min="3328" max="3329" width="11.42578125" style="31"/>
    <col min="3330" max="3330" width="18.42578125" style="31" customWidth="1"/>
    <col min="3331" max="3331" width="18.85546875" style="31" customWidth="1"/>
    <col min="3332" max="3332" width="15.140625" style="31" bestFit="1" customWidth="1"/>
    <col min="3333" max="3568" width="11.42578125" style="31"/>
    <col min="3569" max="3569" width="32.28515625" style="31" customWidth="1"/>
    <col min="3570" max="3570" width="29.7109375" style="31" customWidth="1"/>
    <col min="3571" max="3571" width="11.5703125" style="31" customWidth="1"/>
    <col min="3572" max="3572" width="12" style="31" customWidth="1"/>
    <col min="3573" max="3573" width="11.42578125" style="31"/>
    <col min="3574" max="3574" width="17.7109375" style="31" customWidth="1"/>
    <col min="3575" max="3575" width="16.85546875" style="31" customWidth="1"/>
    <col min="3576" max="3576" width="14.140625" style="31" bestFit="1" customWidth="1"/>
    <col min="3577" max="3577" width="11.42578125" style="31"/>
    <col min="3578" max="3578" width="15.42578125" style="31" customWidth="1"/>
    <col min="3579" max="3579" width="19.5703125" style="31" customWidth="1"/>
    <col min="3580" max="3580" width="12.28515625" style="31" customWidth="1"/>
    <col min="3581" max="3581" width="15.85546875" style="31" customWidth="1"/>
    <col min="3582" max="3582" width="15.28515625" style="31" customWidth="1"/>
    <col min="3583" max="3583" width="18.28515625" style="31" customWidth="1"/>
    <col min="3584" max="3585" width="11.42578125" style="31"/>
    <col min="3586" max="3586" width="18.42578125" style="31" customWidth="1"/>
    <col min="3587" max="3587" width="18.85546875" style="31" customWidth="1"/>
    <col min="3588" max="3588" width="15.140625" style="31" bestFit="1" customWidth="1"/>
    <col min="3589" max="3824" width="11.42578125" style="31"/>
    <col min="3825" max="3825" width="32.28515625" style="31" customWidth="1"/>
    <col min="3826" max="3826" width="29.7109375" style="31" customWidth="1"/>
    <col min="3827" max="3827" width="11.5703125" style="31" customWidth="1"/>
    <col min="3828" max="3828" width="12" style="31" customWidth="1"/>
    <col min="3829" max="3829" width="11.42578125" style="31"/>
    <col min="3830" max="3830" width="17.7109375" style="31" customWidth="1"/>
    <col min="3831" max="3831" width="16.85546875" style="31" customWidth="1"/>
    <col min="3832" max="3832" width="14.140625" style="31" bestFit="1" customWidth="1"/>
    <col min="3833" max="3833" width="11.42578125" style="31"/>
    <col min="3834" max="3834" width="15.42578125" style="31" customWidth="1"/>
    <col min="3835" max="3835" width="19.5703125" style="31" customWidth="1"/>
    <col min="3836" max="3836" width="12.28515625" style="31" customWidth="1"/>
    <col min="3837" max="3837" width="15.85546875" style="31" customWidth="1"/>
    <col min="3838" max="3838" width="15.28515625" style="31" customWidth="1"/>
    <col min="3839" max="3839" width="18.28515625" style="31" customWidth="1"/>
    <col min="3840" max="3841" width="11.42578125" style="31"/>
    <col min="3842" max="3842" width="18.42578125" style="31" customWidth="1"/>
    <col min="3843" max="3843" width="18.85546875" style="31" customWidth="1"/>
    <col min="3844" max="3844" width="15.140625" style="31" bestFit="1" customWidth="1"/>
    <col min="3845" max="4080" width="11.42578125" style="31"/>
    <col min="4081" max="4081" width="32.28515625" style="31" customWidth="1"/>
    <col min="4082" max="4082" width="29.7109375" style="31" customWidth="1"/>
    <col min="4083" max="4083" width="11.5703125" style="31" customWidth="1"/>
    <col min="4084" max="4084" width="12" style="31" customWidth="1"/>
    <col min="4085" max="4085" width="11.42578125" style="31"/>
    <col min="4086" max="4086" width="17.7109375" style="31" customWidth="1"/>
    <col min="4087" max="4087" width="16.85546875" style="31" customWidth="1"/>
    <col min="4088" max="4088" width="14.140625" style="31" bestFit="1" customWidth="1"/>
    <col min="4089" max="4089" width="11.42578125" style="31"/>
    <col min="4090" max="4090" width="15.42578125" style="31" customWidth="1"/>
    <col min="4091" max="4091" width="19.5703125" style="31" customWidth="1"/>
    <col min="4092" max="4092" width="12.28515625" style="31" customWidth="1"/>
    <col min="4093" max="4093" width="15.85546875" style="31" customWidth="1"/>
    <col min="4094" max="4094" width="15.28515625" style="31" customWidth="1"/>
    <col min="4095" max="4095" width="18.28515625" style="31" customWidth="1"/>
    <col min="4096" max="4097" width="11.42578125" style="31"/>
    <col min="4098" max="4098" width="18.42578125" style="31" customWidth="1"/>
    <col min="4099" max="4099" width="18.85546875" style="31" customWidth="1"/>
    <col min="4100" max="4100" width="15.140625" style="31" bestFit="1" customWidth="1"/>
    <col min="4101" max="4336" width="11.42578125" style="31"/>
    <col min="4337" max="4337" width="32.28515625" style="31" customWidth="1"/>
    <col min="4338" max="4338" width="29.7109375" style="31" customWidth="1"/>
    <col min="4339" max="4339" width="11.5703125" style="31" customWidth="1"/>
    <col min="4340" max="4340" width="12" style="31" customWidth="1"/>
    <col min="4341" max="4341" width="11.42578125" style="31"/>
    <col min="4342" max="4342" width="17.7109375" style="31" customWidth="1"/>
    <col min="4343" max="4343" width="16.85546875" style="31" customWidth="1"/>
    <col min="4344" max="4344" width="14.140625" style="31" bestFit="1" customWidth="1"/>
    <col min="4345" max="4345" width="11.42578125" style="31"/>
    <col min="4346" max="4346" width="15.42578125" style="31" customWidth="1"/>
    <col min="4347" max="4347" width="19.5703125" style="31" customWidth="1"/>
    <col min="4348" max="4348" width="12.28515625" style="31" customWidth="1"/>
    <col min="4349" max="4349" width="15.85546875" style="31" customWidth="1"/>
    <col min="4350" max="4350" width="15.28515625" style="31" customWidth="1"/>
    <col min="4351" max="4351" width="18.28515625" style="31" customWidth="1"/>
    <col min="4352" max="4353" width="11.42578125" style="31"/>
    <col min="4354" max="4354" width="18.42578125" style="31" customWidth="1"/>
    <col min="4355" max="4355" width="18.85546875" style="31" customWidth="1"/>
    <col min="4356" max="4356" width="15.140625" style="31" bestFit="1" customWidth="1"/>
    <col min="4357" max="4592" width="11.42578125" style="31"/>
    <col min="4593" max="4593" width="32.28515625" style="31" customWidth="1"/>
    <col min="4594" max="4594" width="29.7109375" style="31" customWidth="1"/>
    <col min="4595" max="4595" width="11.5703125" style="31" customWidth="1"/>
    <col min="4596" max="4596" width="12" style="31" customWidth="1"/>
    <col min="4597" max="4597" width="11.42578125" style="31"/>
    <col min="4598" max="4598" width="17.7109375" style="31" customWidth="1"/>
    <col min="4599" max="4599" width="16.85546875" style="31" customWidth="1"/>
    <col min="4600" max="4600" width="14.140625" style="31" bestFit="1" customWidth="1"/>
    <col min="4601" max="4601" width="11.42578125" style="31"/>
    <col min="4602" max="4602" width="15.42578125" style="31" customWidth="1"/>
    <col min="4603" max="4603" width="19.5703125" style="31" customWidth="1"/>
    <col min="4604" max="4604" width="12.28515625" style="31" customWidth="1"/>
    <col min="4605" max="4605" width="15.85546875" style="31" customWidth="1"/>
    <col min="4606" max="4606" width="15.28515625" style="31" customWidth="1"/>
    <col min="4607" max="4607" width="18.28515625" style="31" customWidth="1"/>
    <col min="4608" max="4609" width="11.42578125" style="31"/>
    <col min="4610" max="4610" width="18.42578125" style="31" customWidth="1"/>
    <col min="4611" max="4611" width="18.85546875" style="31" customWidth="1"/>
    <col min="4612" max="4612" width="15.140625" style="31" bestFit="1" customWidth="1"/>
    <col min="4613" max="4848" width="11.42578125" style="31"/>
    <col min="4849" max="4849" width="32.28515625" style="31" customWidth="1"/>
    <col min="4850" max="4850" width="29.7109375" style="31" customWidth="1"/>
    <col min="4851" max="4851" width="11.5703125" style="31" customWidth="1"/>
    <col min="4852" max="4852" width="12" style="31" customWidth="1"/>
    <col min="4853" max="4853" width="11.42578125" style="31"/>
    <col min="4854" max="4854" width="17.7109375" style="31" customWidth="1"/>
    <col min="4855" max="4855" width="16.85546875" style="31" customWidth="1"/>
    <col min="4856" max="4856" width="14.140625" style="31" bestFit="1" customWidth="1"/>
    <col min="4857" max="4857" width="11.42578125" style="31"/>
    <col min="4858" max="4858" width="15.42578125" style="31" customWidth="1"/>
    <col min="4859" max="4859" width="19.5703125" style="31" customWidth="1"/>
    <col min="4860" max="4860" width="12.28515625" style="31" customWidth="1"/>
    <col min="4861" max="4861" width="15.85546875" style="31" customWidth="1"/>
    <col min="4862" max="4862" width="15.28515625" style="31" customWidth="1"/>
    <col min="4863" max="4863" width="18.28515625" style="31" customWidth="1"/>
    <col min="4864" max="4865" width="11.42578125" style="31"/>
    <col min="4866" max="4866" width="18.42578125" style="31" customWidth="1"/>
    <col min="4867" max="4867" width="18.85546875" style="31" customWidth="1"/>
    <col min="4868" max="4868" width="15.140625" style="31" bestFit="1" customWidth="1"/>
    <col min="4869" max="5104" width="11.42578125" style="31"/>
    <col min="5105" max="5105" width="32.28515625" style="31" customWidth="1"/>
    <col min="5106" max="5106" width="29.7109375" style="31" customWidth="1"/>
    <col min="5107" max="5107" width="11.5703125" style="31" customWidth="1"/>
    <col min="5108" max="5108" width="12" style="31" customWidth="1"/>
    <col min="5109" max="5109" width="11.42578125" style="31"/>
    <col min="5110" max="5110" width="17.7109375" style="31" customWidth="1"/>
    <col min="5111" max="5111" width="16.85546875" style="31" customWidth="1"/>
    <col min="5112" max="5112" width="14.140625" style="31" bestFit="1" customWidth="1"/>
    <col min="5113" max="5113" width="11.42578125" style="31"/>
    <col min="5114" max="5114" width="15.42578125" style="31" customWidth="1"/>
    <col min="5115" max="5115" width="19.5703125" style="31" customWidth="1"/>
    <col min="5116" max="5116" width="12.28515625" style="31" customWidth="1"/>
    <col min="5117" max="5117" width="15.85546875" style="31" customWidth="1"/>
    <col min="5118" max="5118" width="15.28515625" style="31" customWidth="1"/>
    <col min="5119" max="5119" width="18.28515625" style="31" customWidth="1"/>
    <col min="5120" max="5121" width="11.42578125" style="31"/>
    <col min="5122" max="5122" width="18.42578125" style="31" customWidth="1"/>
    <col min="5123" max="5123" width="18.85546875" style="31" customWidth="1"/>
    <col min="5124" max="5124" width="15.140625" style="31" bestFit="1" customWidth="1"/>
    <col min="5125" max="5360" width="11.42578125" style="31"/>
    <col min="5361" max="5361" width="32.28515625" style="31" customWidth="1"/>
    <col min="5362" max="5362" width="29.7109375" style="31" customWidth="1"/>
    <col min="5363" max="5363" width="11.5703125" style="31" customWidth="1"/>
    <col min="5364" max="5364" width="12" style="31" customWidth="1"/>
    <col min="5365" max="5365" width="11.42578125" style="31"/>
    <col min="5366" max="5366" width="17.7109375" style="31" customWidth="1"/>
    <col min="5367" max="5367" width="16.85546875" style="31" customWidth="1"/>
    <col min="5368" max="5368" width="14.140625" style="31" bestFit="1" customWidth="1"/>
    <col min="5369" max="5369" width="11.42578125" style="31"/>
    <col min="5370" max="5370" width="15.42578125" style="31" customWidth="1"/>
    <col min="5371" max="5371" width="19.5703125" style="31" customWidth="1"/>
    <col min="5372" max="5372" width="12.28515625" style="31" customWidth="1"/>
    <col min="5373" max="5373" width="15.85546875" style="31" customWidth="1"/>
    <col min="5374" max="5374" width="15.28515625" style="31" customWidth="1"/>
    <col min="5375" max="5375" width="18.28515625" style="31" customWidth="1"/>
    <col min="5376" max="5377" width="11.42578125" style="31"/>
    <col min="5378" max="5378" width="18.42578125" style="31" customWidth="1"/>
    <col min="5379" max="5379" width="18.85546875" style="31" customWidth="1"/>
    <col min="5380" max="5380" width="15.140625" style="31" bestFit="1" customWidth="1"/>
    <col min="5381" max="5616" width="11.42578125" style="31"/>
    <col min="5617" max="5617" width="32.28515625" style="31" customWidth="1"/>
    <col min="5618" max="5618" width="29.7109375" style="31" customWidth="1"/>
    <col min="5619" max="5619" width="11.5703125" style="31" customWidth="1"/>
    <col min="5620" max="5620" width="12" style="31" customWidth="1"/>
    <col min="5621" max="5621" width="11.42578125" style="31"/>
    <col min="5622" max="5622" width="17.7109375" style="31" customWidth="1"/>
    <col min="5623" max="5623" width="16.85546875" style="31" customWidth="1"/>
    <col min="5624" max="5624" width="14.140625" style="31" bestFit="1" customWidth="1"/>
    <col min="5625" max="5625" width="11.42578125" style="31"/>
    <col min="5626" max="5626" width="15.42578125" style="31" customWidth="1"/>
    <col min="5627" max="5627" width="19.5703125" style="31" customWidth="1"/>
    <col min="5628" max="5628" width="12.28515625" style="31" customWidth="1"/>
    <col min="5629" max="5629" width="15.85546875" style="31" customWidth="1"/>
    <col min="5630" max="5630" width="15.28515625" style="31" customWidth="1"/>
    <col min="5631" max="5631" width="18.28515625" style="31" customWidth="1"/>
    <col min="5632" max="5633" width="11.42578125" style="31"/>
    <col min="5634" max="5634" width="18.42578125" style="31" customWidth="1"/>
    <col min="5635" max="5635" width="18.85546875" style="31" customWidth="1"/>
    <col min="5636" max="5636" width="15.140625" style="31" bestFit="1" customWidth="1"/>
    <col min="5637" max="5872" width="11.42578125" style="31"/>
    <col min="5873" max="5873" width="32.28515625" style="31" customWidth="1"/>
    <col min="5874" max="5874" width="29.7109375" style="31" customWidth="1"/>
    <col min="5875" max="5875" width="11.5703125" style="31" customWidth="1"/>
    <col min="5876" max="5876" width="12" style="31" customWidth="1"/>
    <col min="5877" max="5877" width="11.42578125" style="31"/>
    <col min="5878" max="5878" width="17.7109375" style="31" customWidth="1"/>
    <col min="5879" max="5879" width="16.85546875" style="31" customWidth="1"/>
    <col min="5880" max="5880" width="14.140625" style="31" bestFit="1" customWidth="1"/>
    <col min="5881" max="5881" width="11.42578125" style="31"/>
    <col min="5882" max="5882" width="15.42578125" style="31" customWidth="1"/>
    <col min="5883" max="5883" width="19.5703125" style="31" customWidth="1"/>
    <col min="5884" max="5884" width="12.28515625" style="31" customWidth="1"/>
    <col min="5885" max="5885" width="15.85546875" style="31" customWidth="1"/>
    <col min="5886" max="5886" width="15.28515625" style="31" customWidth="1"/>
    <col min="5887" max="5887" width="18.28515625" style="31" customWidth="1"/>
    <col min="5888" max="5889" width="11.42578125" style="31"/>
    <col min="5890" max="5890" width="18.42578125" style="31" customWidth="1"/>
    <col min="5891" max="5891" width="18.85546875" style="31" customWidth="1"/>
    <col min="5892" max="5892" width="15.140625" style="31" bestFit="1" customWidth="1"/>
    <col min="5893" max="6128" width="11.42578125" style="31"/>
    <col min="6129" max="6129" width="32.28515625" style="31" customWidth="1"/>
    <col min="6130" max="6130" width="29.7109375" style="31" customWidth="1"/>
    <col min="6131" max="6131" width="11.5703125" style="31" customWidth="1"/>
    <col min="6132" max="6132" width="12" style="31" customWidth="1"/>
    <col min="6133" max="6133" width="11.42578125" style="31"/>
    <col min="6134" max="6134" width="17.7109375" style="31" customWidth="1"/>
    <col min="6135" max="6135" width="16.85546875" style="31" customWidth="1"/>
    <col min="6136" max="6136" width="14.140625" style="31" bestFit="1" customWidth="1"/>
    <col min="6137" max="6137" width="11.42578125" style="31"/>
    <col min="6138" max="6138" width="15.42578125" style="31" customWidth="1"/>
    <col min="6139" max="6139" width="19.5703125" style="31" customWidth="1"/>
    <col min="6140" max="6140" width="12.28515625" style="31" customWidth="1"/>
    <col min="6141" max="6141" width="15.85546875" style="31" customWidth="1"/>
    <col min="6142" max="6142" width="15.28515625" style="31" customWidth="1"/>
    <col min="6143" max="6143" width="18.28515625" style="31" customWidth="1"/>
    <col min="6144" max="6145" width="11.42578125" style="31"/>
    <col min="6146" max="6146" width="18.42578125" style="31" customWidth="1"/>
    <col min="6147" max="6147" width="18.85546875" style="31" customWidth="1"/>
    <col min="6148" max="6148" width="15.140625" style="31" bestFit="1" customWidth="1"/>
    <col min="6149" max="6384" width="11.42578125" style="31"/>
    <col min="6385" max="6385" width="32.28515625" style="31" customWidth="1"/>
    <col min="6386" max="6386" width="29.7109375" style="31" customWidth="1"/>
    <col min="6387" max="6387" width="11.5703125" style="31" customWidth="1"/>
    <col min="6388" max="6388" width="12" style="31" customWidth="1"/>
    <col min="6389" max="6389" width="11.42578125" style="31"/>
    <col min="6390" max="6390" width="17.7109375" style="31" customWidth="1"/>
    <col min="6391" max="6391" width="16.85546875" style="31" customWidth="1"/>
    <col min="6392" max="6392" width="14.140625" style="31" bestFit="1" customWidth="1"/>
    <col min="6393" max="6393" width="11.42578125" style="31"/>
    <col min="6394" max="6394" width="15.42578125" style="31" customWidth="1"/>
    <col min="6395" max="6395" width="19.5703125" style="31" customWidth="1"/>
    <col min="6396" max="6396" width="12.28515625" style="31" customWidth="1"/>
    <col min="6397" max="6397" width="15.85546875" style="31" customWidth="1"/>
    <col min="6398" max="6398" width="15.28515625" style="31" customWidth="1"/>
    <col min="6399" max="6399" width="18.28515625" style="31" customWidth="1"/>
    <col min="6400" max="6401" width="11.42578125" style="31"/>
    <col min="6402" max="6402" width="18.42578125" style="31" customWidth="1"/>
    <col min="6403" max="6403" width="18.85546875" style="31" customWidth="1"/>
    <col min="6404" max="6404" width="15.140625" style="31" bestFit="1" customWidth="1"/>
    <col min="6405" max="6640" width="11.42578125" style="31"/>
    <col min="6641" max="6641" width="32.28515625" style="31" customWidth="1"/>
    <col min="6642" max="6642" width="29.7109375" style="31" customWidth="1"/>
    <col min="6643" max="6643" width="11.5703125" style="31" customWidth="1"/>
    <col min="6644" max="6644" width="12" style="31" customWidth="1"/>
    <col min="6645" max="6645" width="11.42578125" style="31"/>
    <col min="6646" max="6646" width="17.7109375" style="31" customWidth="1"/>
    <col min="6647" max="6647" width="16.85546875" style="31" customWidth="1"/>
    <col min="6648" max="6648" width="14.140625" style="31" bestFit="1" customWidth="1"/>
    <col min="6649" max="6649" width="11.42578125" style="31"/>
    <col min="6650" max="6650" width="15.42578125" style="31" customWidth="1"/>
    <col min="6651" max="6651" width="19.5703125" style="31" customWidth="1"/>
    <col min="6652" max="6652" width="12.28515625" style="31" customWidth="1"/>
    <col min="6653" max="6653" width="15.85546875" style="31" customWidth="1"/>
    <col min="6654" max="6654" width="15.28515625" style="31" customWidth="1"/>
    <col min="6655" max="6655" width="18.28515625" style="31" customWidth="1"/>
    <col min="6656" max="6657" width="11.42578125" style="31"/>
    <col min="6658" max="6658" width="18.42578125" style="31" customWidth="1"/>
    <col min="6659" max="6659" width="18.85546875" style="31" customWidth="1"/>
    <col min="6660" max="6660" width="15.140625" style="31" bestFit="1" customWidth="1"/>
    <col min="6661" max="6896" width="11.42578125" style="31"/>
    <col min="6897" max="6897" width="32.28515625" style="31" customWidth="1"/>
    <col min="6898" max="6898" width="29.7109375" style="31" customWidth="1"/>
    <col min="6899" max="6899" width="11.5703125" style="31" customWidth="1"/>
    <col min="6900" max="6900" width="12" style="31" customWidth="1"/>
    <col min="6901" max="6901" width="11.42578125" style="31"/>
    <col min="6902" max="6902" width="17.7109375" style="31" customWidth="1"/>
    <col min="6903" max="6903" width="16.85546875" style="31" customWidth="1"/>
    <col min="6904" max="6904" width="14.140625" style="31" bestFit="1" customWidth="1"/>
    <col min="6905" max="6905" width="11.42578125" style="31"/>
    <col min="6906" max="6906" width="15.42578125" style="31" customWidth="1"/>
    <col min="6907" max="6907" width="19.5703125" style="31" customWidth="1"/>
    <col min="6908" max="6908" width="12.28515625" style="31" customWidth="1"/>
    <col min="6909" max="6909" width="15.85546875" style="31" customWidth="1"/>
    <col min="6910" max="6910" width="15.28515625" style="31" customWidth="1"/>
    <col min="6911" max="6911" width="18.28515625" style="31" customWidth="1"/>
    <col min="6912" max="6913" width="11.42578125" style="31"/>
    <col min="6914" max="6914" width="18.42578125" style="31" customWidth="1"/>
    <col min="6915" max="6915" width="18.85546875" style="31" customWidth="1"/>
    <col min="6916" max="6916" width="15.140625" style="31" bestFit="1" customWidth="1"/>
    <col min="6917" max="7152" width="11.42578125" style="31"/>
    <col min="7153" max="7153" width="32.28515625" style="31" customWidth="1"/>
    <col min="7154" max="7154" width="29.7109375" style="31" customWidth="1"/>
    <col min="7155" max="7155" width="11.5703125" style="31" customWidth="1"/>
    <col min="7156" max="7156" width="12" style="31" customWidth="1"/>
    <col min="7157" max="7157" width="11.42578125" style="31"/>
    <col min="7158" max="7158" width="17.7109375" style="31" customWidth="1"/>
    <col min="7159" max="7159" width="16.85546875" style="31" customWidth="1"/>
    <col min="7160" max="7160" width="14.140625" style="31" bestFit="1" customWidth="1"/>
    <col min="7161" max="7161" width="11.42578125" style="31"/>
    <col min="7162" max="7162" width="15.42578125" style="31" customWidth="1"/>
    <col min="7163" max="7163" width="19.5703125" style="31" customWidth="1"/>
    <col min="7164" max="7164" width="12.28515625" style="31" customWidth="1"/>
    <col min="7165" max="7165" width="15.85546875" style="31" customWidth="1"/>
    <col min="7166" max="7166" width="15.28515625" style="31" customWidth="1"/>
    <col min="7167" max="7167" width="18.28515625" style="31" customWidth="1"/>
    <col min="7168" max="7169" width="11.42578125" style="31"/>
    <col min="7170" max="7170" width="18.42578125" style="31" customWidth="1"/>
    <col min="7171" max="7171" width="18.85546875" style="31" customWidth="1"/>
    <col min="7172" max="7172" width="15.140625" style="31" bestFit="1" customWidth="1"/>
    <col min="7173" max="7408" width="11.42578125" style="31"/>
    <col min="7409" max="7409" width="32.28515625" style="31" customWidth="1"/>
    <col min="7410" max="7410" width="29.7109375" style="31" customWidth="1"/>
    <col min="7411" max="7411" width="11.5703125" style="31" customWidth="1"/>
    <col min="7412" max="7412" width="12" style="31" customWidth="1"/>
    <col min="7413" max="7413" width="11.42578125" style="31"/>
    <col min="7414" max="7414" width="17.7109375" style="31" customWidth="1"/>
    <col min="7415" max="7415" width="16.85546875" style="31" customWidth="1"/>
    <col min="7416" max="7416" width="14.140625" style="31" bestFit="1" customWidth="1"/>
    <col min="7417" max="7417" width="11.42578125" style="31"/>
    <col min="7418" max="7418" width="15.42578125" style="31" customWidth="1"/>
    <col min="7419" max="7419" width="19.5703125" style="31" customWidth="1"/>
    <col min="7420" max="7420" width="12.28515625" style="31" customWidth="1"/>
    <col min="7421" max="7421" width="15.85546875" style="31" customWidth="1"/>
    <col min="7422" max="7422" width="15.28515625" style="31" customWidth="1"/>
    <col min="7423" max="7423" width="18.28515625" style="31" customWidth="1"/>
    <col min="7424" max="7425" width="11.42578125" style="31"/>
    <col min="7426" max="7426" width="18.42578125" style="31" customWidth="1"/>
    <col min="7427" max="7427" width="18.85546875" style="31" customWidth="1"/>
    <col min="7428" max="7428" width="15.140625" style="31" bestFit="1" customWidth="1"/>
    <col min="7429" max="7664" width="11.42578125" style="31"/>
    <col min="7665" max="7665" width="32.28515625" style="31" customWidth="1"/>
    <col min="7666" max="7666" width="29.7109375" style="31" customWidth="1"/>
    <col min="7667" max="7667" width="11.5703125" style="31" customWidth="1"/>
    <col min="7668" max="7668" width="12" style="31" customWidth="1"/>
    <col min="7669" max="7669" width="11.42578125" style="31"/>
    <col min="7670" max="7670" width="17.7109375" style="31" customWidth="1"/>
    <col min="7671" max="7671" width="16.85546875" style="31" customWidth="1"/>
    <col min="7672" max="7672" width="14.140625" style="31" bestFit="1" customWidth="1"/>
    <col min="7673" max="7673" width="11.42578125" style="31"/>
    <col min="7674" max="7674" width="15.42578125" style="31" customWidth="1"/>
    <col min="7675" max="7675" width="19.5703125" style="31" customWidth="1"/>
    <col min="7676" max="7676" width="12.28515625" style="31" customWidth="1"/>
    <col min="7677" max="7677" width="15.85546875" style="31" customWidth="1"/>
    <col min="7678" max="7678" width="15.28515625" style="31" customWidth="1"/>
    <col min="7679" max="7679" width="18.28515625" style="31" customWidth="1"/>
    <col min="7680" max="7681" width="11.42578125" style="31"/>
    <col min="7682" max="7682" width="18.42578125" style="31" customWidth="1"/>
    <col min="7683" max="7683" width="18.85546875" style="31" customWidth="1"/>
    <col min="7684" max="7684" width="15.140625" style="31" bestFit="1" customWidth="1"/>
    <col min="7685" max="7920" width="11.42578125" style="31"/>
    <col min="7921" max="7921" width="32.28515625" style="31" customWidth="1"/>
    <col min="7922" max="7922" width="29.7109375" style="31" customWidth="1"/>
    <col min="7923" max="7923" width="11.5703125" style="31" customWidth="1"/>
    <col min="7924" max="7924" width="12" style="31" customWidth="1"/>
    <col min="7925" max="7925" width="11.42578125" style="31"/>
    <col min="7926" max="7926" width="17.7109375" style="31" customWidth="1"/>
    <col min="7927" max="7927" width="16.85546875" style="31" customWidth="1"/>
    <col min="7928" max="7928" width="14.140625" style="31" bestFit="1" customWidth="1"/>
    <col min="7929" max="7929" width="11.42578125" style="31"/>
    <col min="7930" max="7930" width="15.42578125" style="31" customWidth="1"/>
    <col min="7931" max="7931" width="19.5703125" style="31" customWidth="1"/>
    <col min="7932" max="7932" width="12.28515625" style="31" customWidth="1"/>
    <col min="7933" max="7933" width="15.85546875" style="31" customWidth="1"/>
    <col min="7934" max="7934" width="15.28515625" style="31" customWidth="1"/>
    <col min="7935" max="7935" width="18.28515625" style="31" customWidth="1"/>
    <col min="7936" max="7937" width="11.42578125" style="31"/>
    <col min="7938" max="7938" width="18.42578125" style="31" customWidth="1"/>
    <col min="7939" max="7939" width="18.85546875" style="31" customWidth="1"/>
    <col min="7940" max="7940" width="15.140625" style="31" bestFit="1" customWidth="1"/>
    <col min="7941" max="8176" width="11.42578125" style="31"/>
    <col min="8177" max="8177" width="32.28515625" style="31" customWidth="1"/>
    <col min="8178" max="8178" width="29.7109375" style="31" customWidth="1"/>
    <col min="8179" max="8179" width="11.5703125" style="31" customWidth="1"/>
    <col min="8180" max="8180" width="12" style="31" customWidth="1"/>
    <col min="8181" max="8181" width="11.42578125" style="31"/>
    <col min="8182" max="8182" width="17.7109375" style="31" customWidth="1"/>
    <col min="8183" max="8183" width="16.85546875" style="31" customWidth="1"/>
    <col min="8184" max="8184" width="14.140625" style="31" bestFit="1" customWidth="1"/>
    <col min="8185" max="8185" width="11.42578125" style="31"/>
    <col min="8186" max="8186" width="15.42578125" style="31" customWidth="1"/>
    <col min="8187" max="8187" width="19.5703125" style="31" customWidth="1"/>
    <col min="8188" max="8188" width="12.28515625" style="31" customWidth="1"/>
    <col min="8189" max="8189" width="15.85546875" style="31" customWidth="1"/>
    <col min="8190" max="8190" width="15.28515625" style="31" customWidth="1"/>
    <col min="8191" max="8191" width="18.28515625" style="31" customWidth="1"/>
    <col min="8192" max="8193" width="11.42578125" style="31"/>
    <col min="8194" max="8194" width="18.42578125" style="31" customWidth="1"/>
    <col min="8195" max="8195" width="18.85546875" style="31" customWidth="1"/>
    <col min="8196" max="8196" width="15.140625" style="31" bestFit="1" customWidth="1"/>
    <col min="8197" max="8432" width="11.42578125" style="31"/>
    <col min="8433" max="8433" width="32.28515625" style="31" customWidth="1"/>
    <col min="8434" max="8434" width="29.7109375" style="31" customWidth="1"/>
    <col min="8435" max="8435" width="11.5703125" style="31" customWidth="1"/>
    <col min="8436" max="8436" width="12" style="31" customWidth="1"/>
    <col min="8437" max="8437" width="11.42578125" style="31"/>
    <col min="8438" max="8438" width="17.7109375" style="31" customWidth="1"/>
    <col min="8439" max="8439" width="16.85546875" style="31" customWidth="1"/>
    <col min="8440" max="8440" width="14.140625" style="31" bestFit="1" customWidth="1"/>
    <col min="8441" max="8441" width="11.42578125" style="31"/>
    <col min="8442" max="8442" width="15.42578125" style="31" customWidth="1"/>
    <col min="8443" max="8443" width="19.5703125" style="31" customWidth="1"/>
    <col min="8444" max="8444" width="12.28515625" style="31" customWidth="1"/>
    <col min="8445" max="8445" width="15.85546875" style="31" customWidth="1"/>
    <col min="8446" max="8446" width="15.28515625" style="31" customWidth="1"/>
    <col min="8447" max="8447" width="18.28515625" style="31" customWidth="1"/>
    <col min="8448" max="8449" width="11.42578125" style="31"/>
    <col min="8450" max="8450" width="18.42578125" style="31" customWidth="1"/>
    <col min="8451" max="8451" width="18.85546875" style="31" customWidth="1"/>
    <col min="8452" max="8452" width="15.140625" style="31" bestFit="1" customWidth="1"/>
    <col min="8453" max="8688" width="11.42578125" style="31"/>
    <col min="8689" max="8689" width="32.28515625" style="31" customWidth="1"/>
    <col min="8690" max="8690" width="29.7109375" style="31" customWidth="1"/>
    <col min="8691" max="8691" width="11.5703125" style="31" customWidth="1"/>
    <col min="8692" max="8692" width="12" style="31" customWidth="1"/>
    <col min="8693" max="8693" width="11.42578125" style="31"/>
    <col min="8694" max="8694" width="17.7109375" style="31" customWidth="1"/>
    <col min="8695" max="8695" width="16.85546875" style="31" customWidth="1"/>
    <col min="8696" max="8696" width="14.140625" style="31" bestFit="1" customWidth="1"/>
    <col min="8697" max="8697" width="11.42578125" style="31"/>
    <col min="8698" max="8698" width="15.42578125" style="31" customWidth="1"/>
    <col min="8699" max="8699" width="19.5703125" style="31" customWidth="1"/>
    <col min="8700" max="8700" width="12.28515625" style="31" customWidth="1"/>
    <col min="8701" max="8701" width="15.85546875" style="31" customWidth="1"/>
    <col min="8702" max="8702" width="15.28515625" style="31" customWidth="1"/>
    <col min="8703" max="8703" width="18.28515625" style="31" customWidth="1"/>
    <col min="8704" max="8705" width="11.42578125" style="31"/>
    <col min="8706" max="8706" width="18.42578125" style="31" customWidth="1"/>
    <col min="8707" max="8707" width="18.85546875" style="31" customWidth="1"/>
    <col min="8708" max="8708" width="15.140625" style="31" bestFit="1" customWidth="1"/>
    <col min="8709" max="8944" width="11.42578125" style="31"/>
    <col min="8945" max="8945" width="32.28515625" style="31" customWidth="1"/>
    <col min="8946" max="8946" width="29.7109375" style="31" customWidth="1"/>
    <col min="8947" max="8947" width="11.5703125" style="31" customWidth="1"/>
    <col min="8948" max="8948" width="12" style="31" customWidth="1"/>
    <col min="8949" max="8949" width="11.42578125" style="31"/>
    <col min="8950" max="8950" width="17.7109375" style="31" customWidth="1"/>
    <col min="8951" max="8951" width="16.85546875" style="31" customWidth="1"/>
    <col min="8952" max="8952" width="14.140625" style="31" bestFit="1" customWidth="1"/>
    <col min="8953" max="8953" width="11.42578125" style="31"/>
    <col min="8954" max="8954" width="15.42578125" style="31" customWidth="1"/>
    <col min="8955" max="8955" width="19.5703125" style="31" customWidth="1"/>
    <col min="8956" max="8956" width="12.28515625" style="31" customWidth="1"/>
    <col min="8957" max="8957" width="15.85546875" style="31" customWidth="1"/>
    <col min="8958" max="8958" width="15.28515625" style="31" customWidth="1"/>
    <col min="8959" max="8959" width="18.28515625" style="31" customWidth="1"/>
    <col min="8960" max="8961" width="11.42578125" style="31"/>
    <col min="8962" max="8962" width="18.42578125" style="31" customWidth="1"/>
    <col min="8963" max="8963" width="18.85546875" style="31" customWidth="1"/>
    <col min="8964" max="8964" width="15.140625" style="31" bestFit="1" customWidth="1"/>
    <col min="8965" max="9200" width="11.42578125" style="31"/>
    <col min="9201" max="9201" width="32.28515625" style="31" customWidth="1"/>
    <col min="9202" max="9202" width="29.7109375" style="31" customWidth="1"/>
    <col min="9203" max="9203" width="11.5703125" style="31" customWidth="1"/>
    <col min="9204" max="9204" width="12" style="31" customWidth="1"/>
    <col min="9205" max="9205" width="11.42578125" style="31"/>
    <col min="9206" max="9206" width="17.7109375" style="31" customWidth="1"/>
    <col min="9207" max="9207" width="16.85546875" style="31" customWidth="1"/>
    <col min="9208" max="9208" width="14.140625" style="31" bestFit="1" customWidth="1"/>
    <col min="9209" max="9209" width="11.42578125" style="31"/>
    <col min="9210" max="9210" width="15.42578125" style="31" customWidth="1"/>
    <col min="9211" max="9211" width="19.5703125" style="31" customWidth="1"/>
    <col min="9212" max="9212" width="12.28515625" style="31" customWidth="1"/>
    <col min="9213" max="9213" width="15.85546875" style="31" customWidth="1"/>
    <col min="9214" max="9214" width="15.28515625" style="31" customWidth="1"/>
    <col min="9215" max="9215" width="18.28515625" style="31" customWidth="1"/>
    <col min="9216" max="9217" width="11.42578125" style="31"/>
    <col min="9218" max="9218" width="18.42578125" style="31" customWidth="1"/>
    <col min="9219" max="9219" width="18.85546875" style="31" customWidth="1"/>
    <col min="9220" max="9220" width="15.140625" style="31" bestFit="1" customWidth="1"/>
    <col min="9221" max="9456" width="11.42578125" style="31"/>
    <col min="9457" max="9457" width="32.28515625" style="31" customWidth="1"/>
    <col min="9458" max="9458" width="29.7109375" style="31" customWidth="1"/>
    <col min="9459" max="9459" width="11.5703125" style="31" customWidth="1"/>
    <col min="9460" max="9460" width="12" style="31" customWidth="1"/>
    <col min="9461" max="9461" width="11.42578125" style="31"/>
    <col min="9462" max="9462" width="17.7109375" style="31" customWidth="1"/>
    <col min="9463" max="9463" width="16.85546875" style="31" customWidth="1"/>
    <col min="9464" max="9464" width="14.140625" style="31" bestFit="1" customWidth="1"/>
    <col min="9465" max="9465" width="11.42578125" style="31"/>
    <col min="9466" max="9466" width="15.42578125" style="31" customWidth="1"/>
    <col min="9467" max="9467" width="19.5703125" style="31" customWidth="1"/>
    <col min="9468" max="9468" width="12.28515625" style="31" customWidth="1"/>
    <col min="9469" max="9469" width="15.85546875" style="31" customWidth="1"/>
    <col min="9470" max="9470" width="15.28515625" style="31" customWidth="1"/>
    <col min="9471" max="9471" width="18.28515625" style="31" customWidth="1"/>
    <col min="9472" max="9473" width="11.42578125" style="31"/>
    <col min="9474" max="9474" width="18.42578125" style="31" customWidth="1"/>
    <col min="9475" max="9475" width="18.85546875" style="31" customWidth="1"/>
    <col min="9476" max="9476" width="15.140625" style="31" bestFit="1" customWidth="1"/>
    <col min="9477" max="9712" width="11.42578125" style="31"/>
    <col min="9713" max="9713" width="32.28515625" style="31" customWidth="1"/>
    <col min="9714" max="9714" width="29.7109375" style="31" customWidth="1"/>
    <col min="9715" max="9715" width="11.5703125" style="31" customWidth="1"/>
    <col min="9716" max="9716" width="12" style="31" customWidth="1"/>
    <col min="9717" max="9717" width="11.42578125" style="31"/>
    <col min="9718" max="9718" width="17.7109375" style="31" customWidth="1"/>
    <col min="9719" max="9719" width="16.85546875" style="31" customWidth="1"/>
    <col min="9720" max="9720" width="14.140625" style="31" bestFit="1" customWidth="1"/>
    <col min="9721" max="9721" width="11.42578125" style="31"/>
    <col min="9722" max="9722" width="15.42578125" style="31" customWidth="1"/>
    <col min="9723" max="9723" width="19.5703125" style="31" customWidth="1"/>
    <col min="9724" max="9724" width="12.28515625" style="31" customWidth="1"/>
    <col min="9725" max="9725" width="15.85546875" style="31" customWidth="1"/>
    <col min="9726" max="9726" width="15.28515625" style="31" customWidth="1"/>
    <col min="9727" max="9727" width="18.28515625" style="31" customWidth="1"/>
    <col min="9728" max="9729" width="11.42578125" style="31"/>
    <col min="9730" max="9730" width="18.42578125" style="31" customWidth="1"/>
    <col min="9731" max="9731" width="18.85546875" style="31" customWidth="1"/>
    <col min="9732" max="9732" width="15.140625" style="31" bestFit="1" customWidth="1"/>
    <col min="9733" max="9968" width="11.42578125" style="31"/>
    <col min="9969" max="9969" width="32.28515625" style="31" customWidth="1"/>
    <col min="9970" max="9970" width="29.7109375" style="31" customWidth="1"/>
    <col min="9971" max="9971" width="11.5703125" style="31" customWidth="1"/>
    <col min="9972" max="9972" width="12" style="31" customWidth="1"/>
    <col min="9973" max="9973" width="11.42578125" style="31"/>
    <col min="9974" max="9974" width="17.7109375" style="31" customWidth="1"/>
    <col min="9975" max="9975" width="16.85546875" style="31" customWidth="1"/>
    <col min="9976" max="9976" width="14.140625" style="31" bestFit="1" customWidth="1"/>
    <col min="9977" max="9977" width="11.42578125" style="31"/>
    <col min="9978" max="9978" width="15.42578125" style="31" customWidth="1"/>
    <col min="9979" max="9979" width="19.5703125" style="31" customWidth="1"/>
    <col min="9980" max="9980" width="12.28515625" style="31" customWidth="1"/>
    <col min="9981" max="9981" width="15.85546875" style="31" customWidth="1"/>
    <col min="9982" max="9982" width="15.28515625" style="31" customWidth="1"/>
    <col min="9983" max="9983" width="18.28515625" style="31" customWidth="1"/>
    <col min="9984" max="9985" width="11.42578125" style="31"/>
    <col min="9986" max="9986" width="18.42578125" style="31" customWidth="1"/>
    <col min="9987" max="9987" width="18.85546875" style="31" customWidth="1"/>
    <col min="9988" max="9988" width="15.140625" style="31" bestFit="1" customWidth="1"/>
    <col min="9989" max="10224" width="11.42578125" style="31"/>
    <col min="10225" max="10225" width="32.28515625" style="31" customWidth="1"/>
    <col min="10226" max="10226" width="29.7109375" style="31" customWidth="1"/>
    <col min="10227" max="10227" width="11.5703125" style="31" customWidth="1"/>
    <col min="10228" max="10228" width="12" style="31" customWidth="1"/>
    <col min="10229" max="10229" width="11.42578125" style="31"/>
    <col min="10230" max="10230" width="17.7109375" style="31" customWidth="1"/>
    <col min="10231" max="10231" width="16.85546875" style="31" customWidth="1"/>
    <col min="10232" max="10232" width="14.140625" style="31" bestFit="1" customWidth="1"/>
    <col min="10233" max="10233" width="11.42578125" style="31"/>
    <col min="10234" max="10234" width="15.42578125" style="31" customWidth="1"/>
    <col min="10235" max="10235" width="19.5703125" style="31" customWidth="1"/>
    <col min="10236" max="10236" width="12.28515625" style="31" customWidth="1"/>
    <col min="10237" max="10237" width="15.85546875" style="31" customWidth="1"/>
    <col min="10238" max="10238" width="15.28515625" style="31" customWidth="1"/>
    <col min="10239" max="10239" width="18.28515625" style="31" customWidth="1"/>
    <col min="10240" max="10241" width="11.42578125" style="31"/>
    <col min="10242" max="10242" width="18.42578125" style="31" customWidth="1"/>
    <col min="10243" max="10243" width="18.85546875" style="31" customWidth="1"/>
    <col min="10244" max="10244" width="15.140625" style="31" bestFit="1" customWidth="1"/>
    <col min="10245" max="10480" width="11.42578125" style="31"/>
    <col min="10481" max="10481" width="32.28515625" style="31" customWidth="1"/>
    <col min="10482" max="10482" width="29.7109375" style="31" customWidth="1"/>
    <col min="10483" max="10483" width="11.5703125" style="31" customWidth="1"/>
    <col min="10484" max="10484" width="12" style="31" customWidth="1"/>
    <col min="10485" max="10485" width="11.42578125" style="31"/>
    <col min="10486" max="10486" width="17.7109375" style="31" customWidth="1"/>
    <col min="10487" max="10487" width="16.85546875" style="31" customWidth="1"/>
    <col min="10488" max="10488" width="14.140625" style="31" bestFit="1" customWidth="1"/>
    <col min="10489" max="10489" width="11.42578125" style="31"/>
    <col min="10490" max="10490" width="15.42578125" style="31" customWidth="1"/>
    <col min="10491" max="10491" width="19.5703125" style="31" customWidth="1"/>
    <col min="10492" max="10492" width="12.28515625" style="31" customWidth="1"/>
    <col min="10493" max="10493" width="15.85546875" style="31" customWidth="1"/>
    <col min="10494" max="10494" width="15.28515625" style="31" customWidth="1"/>
    <col min="10495" max="10495" width="18.28515625" style="31" customWidth="1"/>
    <col min="10496" max="10497" width="11.42578125" style="31"/>
    <col min="10498" max="10498" width="18.42578125" style="31" customWidth="1"/>
    <col min="10499" max="10499" width="18.85546875" style="31" customWidth="1"/>
    <col min="10500" max="10500" width="15.140625" style="31" bestFit="1" customWidth="1"/>
    <col min="10501" max="10736" width="11.42578125" style="31"/>
    <col min="10737" max="10737" width="32.28515625" style="31" customWidth="1"/>
    <col min="10738" max="10738" width="29.7109375" style="31" customWidth="1"/>
    <col min="10739" max="10739" width="11.5703125" style="31" customWidth="1"/>
    <col min="10740" max="10740" width="12" style="31" customWidth="1"/>
    <col min="10741" max="10741" width="11.42578125" style="31"/>
    <col min="10742" max="10742" width="17.7109375" style="31" customWidth="1"/>
    <col min="10743" max="10743" width="16.85546875" style="31" customWidth="1"/>
    <col min="10744" max="10744" width="14.140625" style="31" bestFit="1" customWidth="1"/>
    <col min="10745" max="10745" width="11.42578125" style="31"/>
    <col min="10746" max="10746" width="15.42578125" style="31" customWidth="1"/>
    <col min="10747" max="10747" width="19.5703125" style="31" customWidth="1"/>
    <col min="10748" max="10748" width="12.28515625" style="31" customWidth="1"/>
    <col min="10749" max="10749" width="15.85546875" style="31" customWidth="1"/>
    <col min="10750" max="10750" width="15.28515625" style="31" customWidth="1"/>
    <col min="10751" max="10751" width="18.28515625" style="31" customWidth="1"/>
    <col min="10752" max="10753" width="11.42578125" style="31"/>
    <col min="10754" max="10754" width="18.42578125" style="31" customWidth="1"/>
    <col min="10755" max="10755" width="18.85546875" style="31" customWidth="1"/>
    <col min="10756" max="10756" width="15.140625" style="31" bestFit="1" customWidth="1"/>
    <col min="10757" max="10992" width="11.42578125" style="31"/>
    <col min="10993" max="10993" width="32.28515625" style="31" customWidth="1"/>
    <col min="10994" max="10994" width="29.7109375" style="31" customWidth="1"/>
    <col min="10995" max="10995" width="11.5703125" style="31" customWidth="1"/>
    <col min="10996" max="10996" width="12" style="31" customWidth="1"/>
    <col min="10997" max="10997" width="11.42578125" style="31"/>
    <col min="10998" max="10998" width="17.7109375" style="31" customWidth="1"/>
    <col min="10999" max="10999" width="16.85546875" style="31" customWidth="1"/>
    <col min="11000" max="11000" width="14.140625" style="31" bestFit="1" customWidth="1"/>
    <col min="11001" max="11001" width="11.42578125" style="31"/>
    <col min="11002" max="11002" width="15.42578125" style="31" customWidth="1"/>
    <col min="11003" max="11003" width="19.5703125" style="31" customWidth="1"/>
    <col min="11004" max="11004" width="12.28515625" style="31" customWidth="1"/>
    <col min="11005" max="11005" width="15.85546875" style="31" customWidth="1"/>
    <col min="11006" max="11006" width="15.28515625" style="31" customWidth="1"/>
    <col min="11007" max="11007" width="18.28515625" style="31" customWidth="1"/>
    <col min="11008" max="11009" width="11.42578125" style="31"/>
    <col min="11010" max="11010" width="18.42578125" style="31" customWidth="1"/>
    <col min="11011" max="11011" width="18.85546875" style="31" customWidth="1"/>
    <col min="11012" max="11012" width="15.140625" style="31" bestFit="1" customWidth="1"/>
    <col min="11013" max="11248" width="11.42578125" style="31"/>
    <col min="11249" max="11249" width="32.28515625" style="31" customWidth="1"/>
    <col min="11250" max="11250" width="29.7109375" style="31" customWidth="1"/>
    <col min="11251" max="11251" width="11.5703125" style="31" customWidth="1"/>
    <col min="11252" max="11252" width="12" style="31" customWidth="1"/>
    <col min="11253" max="11253" width="11.42578125" style="31"/>
    <col min="11254" max="11254" width="17.7109375" style="31" customWidth="1"/>
    <col min="11255" max="11255" width="16.85546875" style="31" customWidth="1"/>
    <col min="11256" max="11256" width="14.140625" style="31" bestFit="1" customWidth="1"/>
    <col min="11257" max="11257" width="11.42578125" style="31"/>
    <col min="11258" max="11258" width="15.42578125" style="31" customWidth="1"/>
    <col min="11259" max="11259" width="19.5703125" style="31" customWidth="1"/>
    <col min="11260" max="11260" width="12.28515625" style="31" customWidth="1"/>
    <col min="11261" max="11261" width="15.85546875" style="31" customWidth="1"/>
    <col min="11262" max="11262" width="15.28515625" style="31" customWidth="1"/>
    <col min="11263" max="11263" width="18.28515625" style="31" customWidth="1"/>
    <col min="11264" max="11265" width="11.42578125" style="31"/>
    <col min="11266" max="11266" width="18.42578125" style="31" customWidth="1"/>
    <col min="11267" max="11267" width="18.85546875" style="31" customWidth="1"/>
    <col min="11268" max="11268" width="15.140625" style="31" bestFit="1" customWidth="1"/>
    <col min="11269" max="11504" width="11.42578125" style="31"/>
    <col min="11505" max="11505" width="32.28515625" style="31" customWidth="1"/>
    <col min="11506" max="11506" width="29.7109375" style="31" customWidth="1"/>
    <col min="11507" max="11507" width="11.5703125" style="31" customWidth="1"/>
    <col min="11508" max="11508" width="12" style="31" customWidth="1"/>
    <col min="11509" max="11509" width="11.42578125" style="31"/>
    <col min="11510" max="11510" width="17.7109375" style="31" customWidth="1"/>
    <col min="11511" max="11511" width="16.85546875" style="31" customWidth="1"/>
    <col min="11512" max="11512" width="14.140625" style="31" bestFit="1" customWidth="1"/>
    <col min="11513" max="11513" width="11.42578125" style="31"/>
    <col min="11514" max="11514" width="15.42578125" style="31" customWidth="1"/>
    <col min="11515" max="11515" width="19.5703125" style="31" customWidth="1"/>
    <col min="11516" max="11516" width="12.28515625" style="31" customWidth="1"/>
    <col min="11517" max="11517" width="15.85546875" style="31" customWidth="1"/>
    <col min="11518" max="11518" width="15.28515625" style="31" customWidth="1"/>
    <col min="11519" max="11519" width="18.28515625" style="31" customWidth="1"/>
    <col min="11520" max="11521" width="11.42578125" style="31"/>
    <col min="11522" max="11522" width="18.42578125" style="31" customWidth="1"/>
    <col min="11523" max="11523" width="18.85546875" style="31" customWidth="1"/>
    <col min="11524" max="11524" width="15.140625" style="31" bestFit="1" customWidth="1"/>
    <col min="11525" max="11760" width="11.42578125" style="31"/>
    <col min="11761" max="11761" width="32.28515625" style="31" customWidth="1"/>
    <col min="11762" max="11762" width="29.7109375" style="31" customWidth="1"/>
    <col min="11763" max="11763" width="11.5703125" style="31" customWidth="1"/>
    <col min="11764" max="11764" width="12" style="31" customWidth="1"/>
    <col min="11765" max="11765" width="11.42578125" style="31"/>
    <col min="11766" max="11766" width="17.7109375" style="31" customWidth="1"/>
    <col min="11767" max="11767" width="16.85546875" style="31" customWidth="1"/>
    <col min="11768" max="11768" width="14.140625" style="31" bestFit="1" customWidth="1"/>
    <col min="11769" max="11769" width="11.42578125" style="31"/>
    <col min="11770" max="11770" width="15.42578125" style="31" customWidth="1"/>
    <col min="11771" max="11771" width="19.5703125" style="31" customWidth="1"/>
    <col min="11772" max="11772" width="12.28515625" style="31" customWidth="1"/>
    <col min="11773" max="11773" width="15.85546875" style="31" customWidth="1"/>
    <col min="11774" max="11774" width="15.28515625" style="31" customWidth="1"/>
    <col min="11775" max="11775" width="18.28515625" style="31" customWidth="1"/>
    <col min="11776" max="11777" width="11.42578125" style="31"/>
    <col min="11778" max="11778" width="18.42578125" style="31" customWidth="1"/>
    <col min="11779" max="11779" width="18.85546875" style="31" customWidth="1"/>
    <col min="11780" max="11780" width="15.140625" style="31" bestFit="1" customWidth="1"/>
    <col min="11781" max="12016" width="11.42578125" style="31"/>
    <col min="12017" max="12017" width="32.28515625" style="31" customWidth="1"/>
    <col min="12018" max="12018" width="29.7109375" style="31" customWidth="1"/>
    <col min="12019" max="12019" width="11.5703125" style="31" customWidth="1"/>
    <col min="12020" max="12020" width="12" style="31" customWidth="1"/>
    <col min="12021" max="12021" width="11.42578125" style="31"/>
    <col min="12022" max="12022" width="17.7109375" style="31" customWidth="1"/>
    <col min="12023" max="12023" width="16.85546875" style="31" customWidth="1"/>
    <col min="12024" max="12024" width="14.140625" style="31" bestFit="1" customWidth="1"/>
    <col min="12025" max="12025" width="11.42578125" style="31"/>
    <col min="12026" max="12026" width="15.42578125" style="31" customWidth="1"/>
    <col min="12027" max="12027" width="19.5703125" style="31" customWidth="1"/>
    <col min="12028" max="12028" width="12.28515625" style="31" customWidth="1"/>
    <col min="12029" max="12029" width="15.85546875" style="31" customWidth="1"/>
    <col min="12030" max="12030" width="15.28515625" style="31" customWidth="1"/>
    <col min="12031" max="12031" width="18.28515625" style="31" customWidth="1"/>
    <col min="12032" max="12033" width="11.42578125" style="31"/>
    <col min="12034" max="12034" width="18.42578125" style="31" customWidth="1"/>
    <col min="12035" max="12035" width="18.85546875" style="31" customWidth="1"/>
    <col min="12036" max="12036" width="15.140625" style="31" bestFit="1" customWidth="1"/>
    <col min="12037" max="12272" width="11.42578125" style="31"/>
    <col min="12273" max="12273" width="32.28515625" style="31" customWidth="1"/>
    <col min="12274" max="12274" width="29.7109375" style="31" customWidth="1"/>
    <col min="12275" max="12275" width="11.5703125" style="31" customWidth="1"/>
    <col min="12276" max="12276" width="12" style="31" customWidth="1"/>
    <col min="12277" max="12277" width="11.42578125" style="31"/>
    <col min="12278" max="12278" width="17.7109375" style="31" customWidth="1"/>
    <col min="12279" max="12279" width="16.85546875" style="31" customWidth="1"/>
    <col min="12280" max="12280" width="14.140625" style="31" bestFit="1" customWidth="1"/>
    <col min="12281" max="12281" width="11.42578125" style="31"/>
    <col min="12282" max="12282" width="15.42578125" style="31" customWidth="1"/>
    <col min="12283" max="12283" width="19.5703125" style="31" customWidth="1"/>
    <col min="12284" max="12284" width="12.28515625" style="31" customWidth="1"/>
    <col min="12285" max="12285" width="15.85546875" style="31" customWidth="1"/>
    <col min="12286" max="12286" width="15.28515625" style="31" customWidth="1"/>
    <col min="12287" max="12287" width="18.28515625" style="31" customWidth="1"/>
    <col min="12288" max="12289" width="11.42578125" style="31"/>
    <col min="12290" max="12290" width="18.42578125" style="31" customWidth="1"/>
    <col min="12291" max="12291" width="18.85546875" style="31" customWidth="1"/>
    <col min="12292" max="12292" width="15.140625" style="31" bestFit="1" customWidth="1"/>
    <col min="12293" max="12528" width="11.42578125" style="31"/>
    <col min="12529" max="12529" width="32.28515625" style="31" customWidth="1"/>
    <col min="12530" max="12530" width="29.7109375" style="31" customWidth="1"/>
    <col min="12531" max="12531" width="11.5703125" style="31" customWidth="1"/>
    <col min="12532" max="12532" width="12" style="31" customWidth="1"/>
    <col min="12533" max="12533" width="11.42578125" style="31"/>
    <col min="12534" max="12534" width="17.7109375" style="31" customWidth="1"/>
    <col min="12535" max="12535" width="16.85546875" style="31" customWidth="1"/>
    <col min="12536" max="12536" width="14.140625" style="31" bestFit="1" customWidth="1"/>
    <col min="12537" max="12537" width="11.42578125" style="31"/>
    <col min="12538" max="12538" width="15.42578125" style="31" customWidth="1"/>
    <col min="12539" max="12539" width="19.5703125" style="31" customWidth="1"/>
    <col min="12540" max="12540" width="12.28515625" style="31" customWidth="1"/>
    <col min="12541" max="12541" width="15.85546875" style="31" customWidth="1"/>
    <col min="12542" max="12542" width="15.28515625" style="31" customWidth="1"/>
    <col min="12543" max="12543" width="18.28515625" style="31" customWidth="1"/>
    <col min="12544" max="12545" width="11.42578125" style="31"/>
    <col min="12546" max="12546" width="18.42578125" style="31" customWidth="1"/>
    <col min="12547" max="12547" width="18.85546875" style="31" customWidth="1"/>
    <col min="12548" max="12548" width="15.140625" style="31" bestFit="1" customWidth="1"/>
    <col min="12549" max="12784" width="11.42578125" style="31"/>
    <col min="12785" max="12785" width="32.28515625" style="31" customWidth="1"/>
    <col min="12786" max="12786" width="29.7109375" style="31" customWidth="1"/>
    <col min="12787" max="12787" width="11.5703125" style="31" customWidth="1"/>
    <col min="12788" max="12788" width="12" style="31" customWidth="1"/>
    <col min="12789" max="12789" width="11.42578125" style="31"/>
    <col min="12790" max="12790" width="17.7109375" style="31" customWidth="1"/>
    <col min="12791" max="12791" width="16.85546875" style="31" customWidth="1"/>
    <col min="12792" max="12792" width="14.140625" style="31" bestFit="1" customWidth="1"/>
    <col min="12793" max="12793" width="11.42578125" style="31"/>
    <col min="12794" max="12794" width="15.42578125" style="31" customWidth="1"/>
    <col min="12795" max="12795" width="19.5703125" style="31" customWidth="1"/>
    <col min="12796" max="12796" width="12.28515625" style="31" customWidth="1"/>
    <col min="12797" max="12797" width="15.85546875" style="31" customWidth="1"/>
    <col min="12798" max="12798" width="15.28515625" style="31" customWidth="1"/>
    <col min="12799" max="12799" width="18.28515625" style="31" customWidth="1"/>
    <col min="12800" max="12801" width="11.42578125" style="31"/>
    <col min="12802" max="12802" width="18.42578125" style="31" customWidth="1"/>
    <col min="12803" max="12803" width="18.85546875" style="31" customWidth="1"/>
    <col min="12804" max="12804" width="15.140625" style="31" bestFit="1" customWidth="1"/>
    <col min="12805" max="13040" width="11.42578125" style="31"/>
    <col min="13041" max="13041" width="32.28515625" style="31" customWidth="1"/>
    <col min="13042" max="13042" width="29.7109375" style="31" customWidth="1"/>
    <col min="13043" max="13043" width="11.5703125" style="31" customWidth="1"/>
    <col min="13044" max="13044" width="12" style="31" customWidth="1"/>
    <col min="13045" max="13045" width="11.42578125" style="31"/>
    <col min="13046" max="13046" width="17.7109375" style="31" customWidth="1"/>
    <col min="13047" max="13047" width="16.85546875" style="31" customWidth="1"/>
    <col min="13048" max="13048" width="14.140625" style="31" bestFit="1" customWidth="1"/>
    <col min="13049" max="13049" width="11.42578125" style="31"/>
    <col min="13050" max="13050" width="15.42578125" style="31" customWidth="1"/>
    <col min="13051" max="13051" width="19.5703125" style="31" customWidth="1"/>
    <col min="13052" max="13052" width="12.28515625" style="31" customWidth="1"/>
    <col min="13053" max="13053" width="15.85546875" style="31" customWidth="1"/>
    <col min="13054" max="13054" width="15.28515625" style="31" customWidth="1"/>
    <col min="13055" max="13055" width="18.28515625" style="31" customWidth="1"/>
    <col min="13056" max="13057" width="11.42578125" style="31"/>
    <col min="13058" max="13058" width="18.42578125" style="31" customWidth="1"/>
    <col min="13059" max="13059" width="18.85546875" style="31" customWidth="1"/>
    <col min="13060" max="13060" width="15.140625" style="31" bestFit="1" customWidth="1"/>
    <col min="13061" max="13296" width="11.42578125" style="31"/>
    <col min="13297" max="13297" width="32.28515625" style="31" customWidth="1"/>
    <col min="13298" max="13298" width="29.7109375" style="31" customWidth="1"/>
    <col min="13299" max="13299" width="11.5703125" style="31" customWidth="1"/>
    <col min="13300" max="13300" width="12" style="31" customWidth="1"/>
    <col min="13301" max="13301" width="11.42578125" style="31"/>
    <col min="13302" max="13302" width="17.7109375" style="31" customWidth="1"/>
    <col min="13303" max="13303" width="16.85546875" style="31" customWidth="1"/>
    <col min="13304" max="13304" width="14.140625" style="31" bestFit="1" customWidth="1"/>
    <col min="13305" max="13305" width="11.42578125" style="31"/>
    <col min="13306" max="13306" width="15.42578125" style="31" customWidth="1"/>
    <col min="13307" max="13307" width="19.5703125" style="31" customWidth="1"/>
    <col min="13308" max="13308" width="12.28515625" style="31" customWidth="1"/>
    <col min="13309" max="13309" width="15.85546875" style="31" customWidth="1"/>
    <col min="13310" max="13310" width="15.28515625" style="31" customWidth="1"/>
    <col min="13311" max="13311" width="18.28515625" style="31" customWidth="1"/>
    <col min="13312" max="13313" width="11.42578125" style="31"/>
    <col min="13314" max="13314" width="18.42578125" style="31" customWidth="1"/>
    <col min="13315" max="13315" width="18.85546875" style="31" customWidth="1"/>
    <col min="13316" max="13316" width="15.140625" style="31" bestFit="1" customWidth="1"/>
    <col min="13317" max="13552" width="11.42578125" style="31"/>
    <col min="13553" max="13553" width="32.28515625" style="31" customWidth="1"/>
    <col min="13554" max="13554" width="29.7109375" style="31" customWidth="1"/>
    <col min="13555" max="13555" width="11.5703125" style="31" customWidth="1"/>
    <col min="13556" max="13556" width="12" style="31" customWidth="1"/>
    <col min="13557" max="13557" width="11.42578125" style="31"/>
    <col min="13558" max="13558" width="17.7109375" style="31" customWidth="1"/>
    <col min="13559" max="13559" width="16.85546875" style="31" customWidth="1"/>
    <col min="13560" max="13560" width="14.140625" style="31" bestFit="1" customWidth="1"/>
    <col min="13561" max="13561" width="11.42578125" style="31"/>
    <col min="13562" max="13562" width="15.42578125" style="31" customWidth="1"/>
    <col min="13563" max="13563" width="19.5703125" style="31" customWidth="1"/>
    <col min="13564" max="13564" width="12.28515625" style="31" customWidth="1"/>
    <col min="13565" max="13565" width="15.85546875" style="31" customWidth="1"/>
    <col min="13566" max="13566" width="15.28515625" style="31" customWidth="1"/>
    <col min="13567" max="13567" width="18.28515625" style="31" customWidth="1"/>
    <col min="13568" max="13569" width="11.42578125" style="31"/>
    <col min="13570" max="13570" width="18.42578125" style="31" customWidth="1"/>
    <col min="13571" max="13571" width="18.85546875" style="31" customWidth="1"/>
    <col min="13572" max="13572" width="15.140625" style="31" bestFit="1" customWidth="1"/>
    <col min="13573" max="13808" width="11.42578125" style="31"/>
    <col min="13809" max="13809" width="32.28515625" style="31" customWidth="1"/>
    <col min="13810" max="13810" width="29.7109375" style="31" customWidth="1"/>
    <col min="13811" max="13811" width="11.5703125" style="31" customWidth="1"/>
    <col min="13812" max="13812" width="12" style="31" customWidth="1"/>
    <col min="13813" max="13813" width="11.42578125" style="31"/>
    <col min="13814" max="13814" width="17.7109375" style="31" customWidth="1"/>
    <col min="13815" max="13815" width="16.85546875" style="31" customWidth="1"/>
    <col min="13816" max="13816" width="14.140625" style="31" bestFit="1" customWidth="1"/>
    <col min="13817" max="13817" width="11.42578125" style="31"/>
    <col min="13818" max="13818" width="15.42578125" style="31" customWidth="1"/>
    <col min="13819" max="13819" width="19.5703125" style="31" customWidth="1"/>
    <col min="13820" max="13820" width="12.28515625" style="31" customWidth="1"/>
    <col min="13821" max="13821" width="15.85546875" style="31" customWidth="1"/>
    <col min="13822" max="13822" width="15.28515625" style="31" customWidth="1"/>
    <col min="13823" max="13823" width="18.28515625" style="31" customWidth="1"/>
    <col min="13824" max="13825" width="11.42578125" style="31"/>
    <col min="13826" max="13826" width="18.42578125" style="31" customWidth="1"/>
    <col min="13827" max="13827" width="18.85546875" style="31" customWidth="1"/>
    <col min="13828" max="13828" width="15.140625" style="31" bestFit="1" customWidth="1"/>
    <col min="13829" max="14064" width="11.42578125" style="31"/>
    <col min="14065" max="14065" width="32.28515625" style="31" customWidth="1"/>
    <col min="14066" max="14066" width="29.7109375" style="31" customWidth="1"/>
    <col min="14067" max="14067" width="11.5703125" style="31" customWidth="1"/>
    <col min="14068" max="14068" width="12" style="31" customWidth="1"/>
    <col min="14069" max="14069" width="11.42578125" style="31"/>
    <col min="14070" max="14070" width="17.7109375" style="31" customWidth="1"/>
    <col min="14071" max="14071" width="16.85546875" style="31" customWidth="1"/>
    <col min="14072" max="14072" width="14.140625" style="31" bestFit="1" customWidth="1"/>
    <col min="14073" max="14073" width="11.42578125" style="31"/>
    <col min="14074" max="14074" width="15.42578125" style="31" customWidth="1"/>
    <col min="14075" max="14075" width="19.5703125" style="31" customWidth="1"/>
    <col min="14076" max="14076" width="12.28515625" style="31" customWidth="1"/>
    <col min="14077" max="14077" width="15.85546875" style="31" customWidth="1"/>
    <col min="14078" max="14078" width="15.28515625" style="31" customWidth="1"/>
    <col min="14079" max="14079" width="18.28515625" style="31" customWidth="1"/>
    <col min="14080" max="14081" width="11.42578125" style="31"/>
    <col min="14082" max="14082" width="18.42578125" style="31" customWidth="1"/>
    <col min="14083" max="14083" width="18.85546875" style="31" customWidth="1"/>
    <col min="14084" max="14084" width="15.140625" style="31" bestFit="1" customWidth="1"/>
    <col min="14085" max="14320" width="11.42578125" style="31"/>
    <col min="14321" max="14321" width="32.28515625" style="31" customWidth="1"/>
    <col min="14322" max="14322" width="29.7109375" style="31" customWidth="1"/>
    <col min="14323" max="14323" width="11.5703125" style="31" customWidth="1"/>
    <col min="14324" max="14324" width="12" style="31" customWidth="1"/>
    <col min="14325" max="14325" width="11.42578125" style="31"/>
    <col min="14326" max="14326" width="17.7109375" style="31" customWidth="1"/>
    <col min="14327" max="14327" width="16.85546875" style="31" customWidth="1"/>
    <col min="14328" max="14328" width="14.140625" style="31" bestFit="1" customWidth="1"/>
    <col min="14329" max="14329" width="11.42578125" style="31"/>
    <col min="14330" max="14330" width="15.42578125" style="31" customWidth="1"/>
    <col min="14331" max="14331" width="19.5703125" style="31" customWidth="1"/>
    <col min="14332" max="14332" width="12.28515625" style="31" customWidth="1"/>
    <col min="14333" max="14333" width="15.85546875" style="31" customWidth="1"/>
    <col min="14334" max="14334" width="15.28515625" style="31" customWidth="1"/>
    <col min="14335" max="14335" width="18.28515625" style="31" customWidth="1"/>
    <col min="14336" max="14337" width="11.42578125" style="31"/>
    <col min="14338" max="14338" width="18.42578125" style="31" customWidth="1"/>
    <col min="14339" max="14339" width="18.85546875" style="31" customWidth="1"/>
    <col min="14340" max="14340" width="15.140625" style="31" bestFit="1" customWidth="1"/>
    <col min="14341" max="14576" width="11.42578125" style="31"/>
    <col min="14577" max="14577" width="32.28515625" style="31" customWidth="1"/>
    <col min="14578" max="14578" width="29.7109375" style="31" customWidth="1"/>
    <col min="14579" max="14579" width="11.5703125" style="31" customWidth="1"/>
    <col min="14580" max="14580" width="12" style="31" customWidth="1"/>
    <col min="14581" max="14581" width="11.42578125" style="31"/>
    <col min="14582" max="14582" width="17.7109375" style="31" customWidth="1"/>
    <col min="14583" max="14583" width="16.85546875" style="31" customWidth="1"/>
    <col min="14584" max="14584" width="14.140625" style="31" bestFit="1" customWidth="1"/>
    <col min="14585" max="14585" width="11.42578125" style="31"/>
    <col min="14586" max="14586" width="15.42578125" style="31" customWidth="1"/>
    <col min="14587" max="14587" width="19.5703125" style="31" customWidth="1"/>
    <col min="14588" max="14588" width="12.28515625" style="31" customWidth="1"/>
    <col min="14589" max="14589" width="15.85546875" style="31" customWidth="1"/>
    <col min="14590" max="14590" width="15.28515625" style="31" customWidth="1"/>
    <col min="14591" max="14591" width="18.28515625" style="31" customWidth="1"/>
    <col min="14592" max="14593" width="11.42578125" style="31"/>
    <col min="14594" max="14594" width="18.42578125" style="31" customWidth="1"/>
    <col min="14595" max="14595" width="18.85546875" style="31" customWidth="1"/>
    <col min="14596" max="14596" width="15.140625" style="31" bestFit="1" customWidth="1"/>
    <col min="14597" max="14832" width="11.42578125" style="31"/>
    <col min="14833" max="14833" width="32.28515625" style="31" customWidth="1"/>
    <col min="14834" max="14834" width="29.7109375" style="31" customWidth="1"/>
    <col min="14835" max="14835" width="11.5703125" style="31" customWidth="1"/>
    <col min="14836" max="14836" width="12" style="31" customWidth="1"/>
    <col min="14837" max="14837" width="11.42578125" style="31"/>
    <col min="14838" max="14838" width="17.7109375" style="31" customWidth="1"/>
    <col min="14839" max="14839" width="16.85546875" style="31" customWidth="1"/>
    <col min="14840" max="14840" width="14.140625" style="31" bestFit="1" customWidth="1"/>
    <col min="14841" max="14841" width="11.42578125" style="31"/>
    <col min="14842" max="14842" width="15.42578125" style="31" customWidth="1"/>
    <col min="14843" max="14843" width="19.5703125" style="31" customWidth="1"/>
    <col min="14844" max="14844" width="12.28515625" style="31" customWidth="1"/>
    <col min="14845" max="14845" width="15.85546875" style="31" customWidth="1"/>
    <col min="14846" max="14846" width="15.28515625" style="31" customWidth="1"/>
    <col min="14847" max="14847" width="18.28515625" style="31" customWidth="1"/>
    <col min="14848" max="14849" width="11.42578125" style="31"/>
    <col min="14850" max="14850" width="18.42578125" style="31" customWidth="1"/>
    <col min="14851" max="14851" width="18.85546875" style="31" customWidth="1"/>
    <col min="14852" max="14852" width="15.140625" style="31" bestFit="1" customWidth="1"/>
    <col min="14853" max="15088" width="11.42578125" style="31"/>
    <col min="15089" max="15089" width="32.28515625" style="31" customWidth="1"/>
    <col min="15090" max="15090" width="29.7109375" style="31" customWidth="1"/>
    <col min="15091" max="15091" width="11.5703125" style="31" customWidth="1"/>
    <col min="15092" max="15092" width="12" style="31" customWidth="1"/>
    <col min="15093" max="15093" width="11.42578125" style="31"/>
    <col min="15094" max="15094" width="17.7109375" style="31" customWidth="1"/>
    <col min="15095" max="15095" width="16.85546875" style="31" customWidth="1"/>
    <col min="15096" max="15096" width="14.140625" style="31" bestFit="1" customWidth="1"/>
    <col min="15097" max="15097" width="11.42578125" style="31"/>
    <col min="15098" max="15098" width="15.42578125" style="31" customWidth="1"/>
    <col min="15099" max="15099" width="19.5703125" style="31" customWidth="1"/>
    <col min="15100" max="15100" width="12.28515625" style="31" customWidth="1"/>
    <col min="15101" max="15101" width="15.85546875" style="31" customWidth="1"/>
    <col min="15102" max="15102" width="15.28515625" style="31" customWidth="1"/>
    <col min="15103" max="15103" width="18.28515625" style="31" customWidth="1"/>
    <col min="15104" max="15105" width="11.42578125" style="31"/>
    <col min="15106" max="15106" width="18.42578125" style="31" customWidth="1"/>
    <col min="15107" max="15107" width="18.85546875" style="31" customWidth="1"/>
    <col min="15108" max="15108" width="15.140625" style="31" bestFit="1" customWidth="1"/>
    <col min="15109" max="15344" width="11.42578125" style="31"/>
    <col min="15345" max="15345" width="32.28515625" style="31" customWidth="1"/>
    <col min="15346" max="15346" width="29.7109375" style="31" customWidth="1"/>
    <col min="15347" max="15347" width="11.5703125" style="31" customWidth="1"/>
    <col min="15348" max="15348" width="12" style="31" customWidth="1"/>
    <col min="15349" max="15349" width="11.42578125" style="31"/>
    <col min="15350" max="15350" width="17.7109375" style="31" customWidth="1"/>
    <col min="15351" max="15351" width="16.85546875" style="31" customWidth="1"/>
    <col min="15352" max="15352" width="14.140625" style="31" bestFit="1" customWidth="1"/>
    <col min="15353" max="15353" width="11.42578125" style="31"/>
    <col min="15354" max="15354" width="15.42578125" style="31" customWidth="1"/>
    <col min="15355" max="15355" width="19.5703125" style="31" customWidth="1"/>
    <col min="15356" max="15356" width="12.28515625" style="31" customWidth="1"/>
    <col min="15357" max="15357" width="15.85546875" style="31" customWidth="1"/>
    <col min="15358" max="15358" width="15.28515625" style="31" customWidth="1"/>
    <col min="15359" max="15359" width="18.28515625" style="31" customWidth="1"/>
    <col min="15360" max="15361" width="11.42578125" style="31"/>
    <col min="15362" max="15362" width="18.42578125" style="31" customWidth="1"/>
    <col min="15363" max="15363" width="18.85546875" style="31" customWidth="1"/>
    <col min="15364" max="15364" width="15.140625" style="31" bestFit="1" customWidth="1"/>
    <col min="15365" max="15600" width="11.42578125" style="31"/>
    <col min="15601" max="15601" width="32.28515625" style="31" customWidth="1"/>
    <col min="15602" max="15602" width="29.7109375" style="31" customWidth="1"/>
    <col min="15603" max="15603" width="11.5703125" style="31" customWidth="1"/>
    <col min="15604" max="15604" width="12" style="31" customWidth="1"/>
    <col min="15605" max="15605" width="11.42578125" style="31"/>
    <col min="15606" max="15606" width="17.7109375" style="31" customWidth="1"/>
    <col min="15607" max="15607" width="16.85546875" style="31" customWidth="1"/>
    <col min="15608" max="15608" width="14.140625" style="31" bestFit="1" customWidth="1"/>
    <col min="15609" max="15609" width="11.42578125" style="31"/>
    <col min="15610" max="15610" width="15.42578125" style="31" customWidth="1"/>
    <col min="15611" max="15611" width="19.5703125" style="31" customWidth="1"/>
    <col min="15612" max="15612" width="12.28515625" style="31" customWidth="1"/>
    <col min="15613" max="15613" width="15.85546875" style="31" customWidth="1"/>
    <col min="15614" max="15614" width="15.28515625" style="31" customWidth="1"/>
    <col min="15615" max="15615" width="18.28515625" style="31" customWidth="1"/>
    <col min="15616" max="15617" width="11.42578125" style="31"/>
    <col min="15618" max="15618" width="18.42578125" style="31" customWidth="1"/>
    <col min="15619" max="15619" width="18.85546875" style="31" customWidth="1"/>
    <col min="15620" max="15620" width="15.140625" style="31" bestFit="1" customWidth="1"/>
    <col min="15621" max="15856" width="11.42578125" style="31"/>
    <col min="15857" max="15857" width="32.28515625" style="31" customWidth="1"/>
    <col min="15858" max="15858" width="29.7109375" style="31" customWidth="1"/>
    <col min="15859" max="15859" width="11.5703125" style="31" customWidth="1"/>
    <col min="15860" max="15860" width="12" style="31" customWidth="1"/>
    <col min="15861" max="15861" width="11.42578125" style="31"/>
    <col min="15862" max="15862" width="17.7109375" style="31" customWidth="1"/>
    <col min="15863" max="15863" width="16.85546875" style="31" customWidth="1"/>
    <col min="15864" max="15864" width="14.140625" style="31" bestFit="1" customWidth="1"/>
    <col min="15865" max="15865" width="11.42578125" style="31"/>
    <col min="15866" max="15866" width="15.42578125" style="31" customWidth="1"/>
    <col min="15867" max="15867" width="19.5703125" style="31" customWidth="1"/>
    <col min="15868" max="15868" width="12.28515625" style="31" customWidth="1"/>
    <col min="15869" max="15869" width="15.85546875" style="31" customWidth="1"/>
    <col min="15870" max="15870" width="15.28515625" style="31" customWidth="1"/>
    <col min="15871" max="15871" width="18.28515625" style="31" customWidth="1"/>
    <col min="15872" max="15873" width="11.42578125" style="31"/>
    <col min="15874" max="15874" width="18.42578125" style="31" customWidth="1"/>
    <col min="15875" max="15875" width="18.85546875" style="31" customWidth="1"/>
    <col min="15876" max="15876" width="15.140625" style="31" bestFit="1" customWidth="1"/>
    <col min="15877" max="16112" width="11.42578125" style="31"/>
    <col min="16113" max="16113" width="32.28515625" style="31" customWidth="1"/>
    <col min="16114" max="16114" width="29.7109375" style="31" customWidth="1"/>
    <col min="16115" max="16115" width="11.5703125" style="31" customWidth="1"/>
    <col min="16116" max="16116" width="12" style="31" customWidth="1"/>
    <col min="16117" max="16117" width="11.42578125" style="31"/>
    <col min="16118" max="16118" width="17.7109375" style="31" customWidth="1"/>
    <col min="16119" max="16119" width="16.85546875" style="31" customWidth="1"/>
    <col min="16120" max="16120" width="14.140625" style="31" bestFit="1" customWidth="1"/>
    <col min="16121" max="16121" width="11.42578125" style="31"/>
    <col min="16122" max="16122" width="15.42578125" style="31" customWidth="1"/>
    <col min="16123" max="16123" width="19.5703125" style="31" customWidth="1"/>
    <col min="16124" max="16124" width="12.28515625" style="31" customWidth="1"/>
    <col min="16125" max="16125" width="15.85546875" style="31" customWidth="1"/>
    <col min="16126" max="16126" width="15.28515625" style="31" customWidth="1"/>
    <col min="16127" max="16127" width="18.28515625" style="31" customWidth="1"/>
    <col min="16128" max="16129" width="11.42578125" style="31"/>
    <col min="16130" max="16130" width="18.42578125" style="31" customWidth="1"/>
    <col min="16131" max="16131" width="18.85546875" style="31" customWidth="1"/>
    <col min="16132" max="16132" width="15.140625" style="31" bestFit="1" customWidth="1"/>
    <col min="16133" max="16384" width="11.42578125" style="31"/>
  </cols>
  <sheetData>
    <row r="1" spans="1:12" ht="22.5" customHeight="1" thickBot="1" x14ac:dyDescent="0.25">
      <c r="A1" s="444" t="s">
        <v>152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6"/>
    </row>
    <row r="2" spans="1:12" ht="22.5" customHeight="1" thickBot="1" x14ac:dyDescent="0.25">
      <c r="A2" s="447" t="s">
        <v>153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9"/>
    </row>
    <row r="3" spans="1:12" ht="21" customHeight="1" x14ac:dyDescent="0.2">
      <c r="A3" s="442" t="s">
        <v>154</v>
      </c>
      <c r="B3" s="202" t="s">
        <v>5</v>
      </c>
      <c r="C3" s="417">
        <v>2020</v>
      </c>
      <c r="D3" s="417"/>
      <c r="E3" s="417"/>
      <c r="F3" s="417"/>
      <c r="G3" s="417" t="s">
        <v>234</v>
      </c>
      <c r="H3" s="417"/>
      <c r="I3" s="417"/>
      <c r="J3" s="417"/>
      <c r="K3" s="417"/>
      <c r="L3" s="418"/>
    </row>
    <row r="4" spans="1:12" ht="27" customHeight="1" thickBot="1" x14ac:dyDescent="0.25">
      <c r="A4" s="443"/>
      <c r="B4" s="229" t="s">
        <v>4</v>
      </c>
      <c r="C4" s="214" t="s">
        <v>0</v>
      </c>
      <c r="D4" s="232" t="s">
        <v>1</v>
      </c>
      <c r="E4" s="233" t="s">
        <v>2</v>
      </c>
      <c r="F4" s="233" t="s">
        <v>3</v>
      </c>
      <c r="G4" s="214" t="s">
        <v>169</v>
      </c>
      <c r="H4" s="214" t="s">
        <v>199</v>
      </c>
      <c r="I4" s="214" t="s">
        <v>231</v>
      </c>
      <c r="J4" s="214" t="s">
        <v>170</v>
      </c>
      <c r="K4" s="214" t="s">
        <v>232</v>
      </c>
      <c r="L4" s="215" t="s">
        <v>233</v>
      </c>
    </row>
    <row r="5" spans="1:12" s="94" customFormat="1" ht="47.25" customHeight="1" x14ac:dyDescent="0.2">
      <c r="A5" s="193" t="s">
        <v>155</v>
      </c>
      <c r="B5" s="197" t="s">
        <v>156</v>
      </c>
      <c r="C5" s="190"/>
      <c r="D5" s="194"/>
      <c r="E5" s="195"/>
      <c r="F5" s="195">
        <v>200000000</v>
      </c>
      <c r="G5" s="291"/>
      <c r="H5" s="291"/>
      <c r="I5" s="291"/>
      <c r="J5" s="291"/>
      <c r="K5" s="195">
        <v>100000000</v>
      </c>
      <c r="L5" s="321">
        <f>+L6</f>
        <v>100000000</v>
      </c>
    </row>
    <row r="6" spans="1:12" s="94" customFormat="1" ht="51.75" thickBot="1" x14ac:dyDescent="0.25">
      <c r="A6" s="134" t="s">
        <v>158</v>
      </c>
      <c r="B6" s="164" t="s">
        <v>156</v>
      </c>
      <c r="C6" s="243" t="s">
        <v>157</v>
      </c>
      <c r="D6" s="173">
        <v>5</v>
      </c>
      <c r="E6" s="244">
        <v>200000000</v>
      </c>
      <c r="F6" s="244">
        <f>+E6</f>
        <v>200000000</v>
      </c>
      <c r="G6" s="245"/>
      <c r="H6" s="245"/>
      <c r="I6" s="245"/>
      <c r="J6" s="245"/>
      <c r="K6" s="290">
        <v>100000000</v>
      </c>
      <c r="L6" s="322">
        <v>100000000</v>
      </c>
    </row>
    <row r="7" spans="1:12" ht="21" customHeight="1" thickBot="1" x14ac:dyDescent="0.25">
      <c r="A7" s="455" t="s">
        <v>230</v>
      </c>
      <c r="B7" s="456"/>
      <c r="C7" s="456"/>
      <c r="D7" s="456"/>
      <c r="E7" s="457"/>
      <c r="F7" s="180">
        <f>F5</f>
        <v>200000000</v>
      </c>
      <c r="G7" s="180">
        <f t="shared" ref="G7:L7" si="0">G5</f>
        <v>0</v>
      </c>
      <c r="H7" s="180">
        <f t="shared" si="0"/>
        <v>0</v>
      </c>
      <c r="I7" s="180">
        <f t="shared" si="0"/>
        <v>0</v>
      </c>
      <c r="J7" s="180">
        <f t="shared" si="0"/>
        <v>0</v>
      </c>
      <c r="K7" s="180">
        <f t="shared" si="0"/>
        <v>100000000</v>
      </c>
      <c r="L7" s="370">
        <f t="shared" si="0"/>
        <v>100000000</v>
      </c>
    </row>
    <row r="9" spans="1:12" x14ac:dyDescent="0.2">
      <c r="A9" s="122"/>
      <c r="B9" s="35"/>
      <c r="C9" s="35"/>
      <c r="D9" s="123"/>
      <c r="E9" s="48"/>
    </row>
  </sheetData>
  <mergeCells count="6">
    <mergeCell ref="G3:L3"/>
    <mergeCell ref="A1:L1"/>
    <mergeCell ref="A2:L2"/>
    <mergeCell ref="A7:E7"/>
    <mergeCell ref="A3:A4"/>
    <mergeCell ref="C3:F3"/>
  </mergeCells>
  <pageMargins left="0.70866141732283472" right="0.70866141732283472" top="0.74803149606299213" bottom="0.74803149606299213" header="0.31496062992125984" footer="0.31496062992125984"/>
  <pageSetup scale="45"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28"/>
  <sheetViews>
    <sheetView topLeftCell="C25" workbookViewId="0">
      <selection activeCell="G28" sqref="G28:L28"/>
    </sheetView>
  </sheetViews>
  <sheetFormatPr baseColWidth="10" defaultColWidth="11.42578125" defaultRowHeight="12.75" x14ac:dyDescent="0.2"/>
  <cols>
    <col min="1" max="1" width="41.5703125" style="150" customWidth="1"/>
    <col min="2" max="2" width="24.7109375" style="52" customWidth="1"/>
    <col min="3" max="3" width="11.42578125" style="52"/>
    <col min="4" max="4" width="15.140625" style="52" customWidth="1"/>
    <col min="5" max="5" width="15.28515625" style="52" customWidth="1"/>
    <col min="6" max="6" width="15" style="52" customWidth="1"/>
    <col min="7" max="7" width="14.85546875" style="52" bestFit="1" customWidth="1"/>
    <col min="8" max="8" width="17.5703125" style="52" customWidth="1"/>
    <col min="9" max="9" width="14.42578125" style="52" customWidth="1"/>
    <col min="10" max="11" width="14.85546875" style="52" bestFit="1" customWidth="1"/>
    <col min="12" max="12" width="18.140625" style="52" customWidth="1"/>
    <col min="13" max="16384" width="11.42578125" style="52"/>
  </cols>
  <sheetData>
    <row r="1" spans="1:12" ht="23.25" customHeight="1" thickBot="1" x14ac:dyDescent="0.25">
      <c r="A1" s="436" t="s">
        <v>229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8"/>
    </row>
    <row r="2" spans="1:12" ht="25.5" customHeight="1" thickBot="1" x14ac:dyDescent="0.25">
      <c r="A2" s="439" t="s">
        <v>167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1"/>
    </row>
    <row r="3" spans="1:12" s="58" customFormat="1" ht="21.75" customHeight="1" x14ac:dyDescent="0.2">
      <c r="A3" s="433" t="s">
        <v>168</v>
      </c>
      <c r="B3" s="386" t="s">
        <v>5</v>
      </c>
      <c r="C3" s="435">
        <v>2020</v>
      </c>
      <c r="D3" s="435"/>
      <c r="E3" s="435"/>
      <c r="F3" s="435"/>
      <c r="G3" s="417" t="s">
        <v>234</v>
      </c>
      <c r="H3" s="417"/>
      <c r="I3" s="417"/>
      <c r="J3" s="417"/>
      <c r="K3" s="417"/>
      <c r="L3" s="418"/>
    </row>
    <row r="4" spans="1:12" s="58" customFormat="1" ht="39" thickBot="1" x14ac:dyDescent="0.25">
      <c r="A4" s="434"/>
      <c r="B4" s="214" t="s">
        <v>4</v>
      </c>
      <c r="C4" s="214" t="s">
        <v>0</v>
      </c>
      <c r="D4" s="214" t="s">
        <v>1</v>
      </c>
      <c r="E4" s="214" t="s">
        <v>2</v>
      </c>
      <c r="F4" s="214" t="s">
        <v>3</v>
      </c>
      <c r="G4" s="214" t="s">
        <v>169</v>
      </c>
      <c r="H4" s="214" t="s">
        <v>199</v>
      </c>
      <c r="I4" s="214" t="s">
        <v>231</v>
      </c>
      <c r="J4" s="214" t="s">
        <v>170</v>
      </c>
      <c r="K4" s="214" t="s">
        <v>232</v>
      </c>
      <c r="L4" s="215" t="s">
        <v>233</v>
      </c>
    </row>
    <row r="5" spans="1:12" ht="35.25" customHeight="1" x14ac:dyDescent="0.2">
      <c r="A5" s="323" t="s">
        <v>171</v>
      </c>
      <c r="B5" s="324" t="s">
        <v>172</v>
      </c>
      <c r="C5" s="324" t="s">
        <v>7</v>
      </c>
      <c r="D5" s="324">
        <v>100</v>
      </c>
      <c r="E5" s="325">
        <f>3300000*8</f>
        <v>26400000</v>
      </c>
      <c r="F5" s="325">
        <f>+E5</f>
        <v>26400000</v>
      </c>
      <c r="G5" s="331"/>
      <c r="H5" s="331"/>
      <c r="I5" s="331"/>
      <c r="J5" s="331"/>
      <c r="K5" s="331">
        <v>26400000</v>
      </c>
      <c r="L5" s="332"/>
    </row>
    <row r="6" spans="1:12" ht="38.25" x14ac:dyDescent="0.2">
      <c r="A6" s="78" t="s">
        <v>173</v>
      </c>
      <c r="B6" s="139" t="s">
        <v>172</v>
      </c>
      <c r="C6" s="139" t="s">
        <v>7</v>
      </c>
      <c r="D6" s="139">
        <v>100</v>
      </c>
      <c r="E6" s="140">
        <f>3300000*8</f>
        <v>26400000</v>
      </c>
      <c r="F6" s="140">
        <f>+E6</f>
        <v>26400000</v>
      </c>
      <c r="G6" s="333"/>
      <c r="H6" s="333"/>
      <c r="I6" s="333"/>
      <c r="J6" s="333"/>
      <c r="K6" s="333">
        <v>26400000</v>
      </c>
      <c r="L6" s="334"/>
    </row>
    <row r="7" spans="1:12" ht="44.25" customHeight="1" x14ac:dyDescent="0.2">
      <c r="A7" s="78" t="s">
        <v>174</v>
      </c>
      <c r="B7" s="139" t="s">
        <v>172</v>
      </c>
      <c r="C7" s="139" t="s">
        <v>7</v>
      </c>
      <c r="D7" s="139">
        <v>100</v>
      </c>
      <c r="E7" s="140">
        <f>3300000*8</f>
        <v>26400000</v>
      </c>
      <c r="F7" s="140">
        <f>+E7</f>
        <v>26400000</v>
      </c>
      <c r="G7" s="333"/>
      <c r="H7" s="333"/>
      <c r="I7" s="333"/>
      <c r="J7" s="333"/>
      <c r="K7" s="333">
        <v>26400000</v>
      </c>
      <c r="L7" s="334"/>
    </row>
    <row r="8" spans="1:12" ht="56.25" customHeight="1" x14ac:dyDescent="0.2">
      <c r="A8" s="141" t="s">
        <v>175</v>
      </c>
      <c r="B8" s="117" t="s">
        <v>176</v>
      </c>
      <c r="C8" s="117" t="s">
        <v>7</v>
      </c>
      <c r="D8" s="117">
        <v>100</v>
      </c>
      <c r="E8" s="142">
        <v>71278795.263999999</v>
      </c>
      <c r="F8" s="142">
        <f>+E8</f>
        <v>71278795.263999999</v>
      </c>
      <c r="G8" s="335"/>
      <c r="H8" s="335">
        <v>2691942</v>
      </c>
      <c r="I8" s="335"/>
      <c r="J8" s="335"/>
      <c r="K8" s="335">
        <v>24410853</v>
      </c>
      <c r="L8" s="336">
        <v>44176000</v>
      </c>
    </row>
    <row r="9" spans="1:12" ht="31.5" customHeight="1" x14ac:dyDescent="0.2">
      <c r="A9" s="79" t="s">
        <v>177</v>
      </c>
      <c r="B9" s="139" t="s">
        <v>172</v>
      </c>
      <c r="C9" s="139" t="s">
        <v>7</v>
      </c>
      <c r="D9" s="139">
        <v>70</v>
      </c>
      <c r="E9" s="140">
        <f>458457872.78+4016000+27108000-20000000</f>
        <v>469581872.77999997</v>
      </c>
      <c r="F9" s="140">
        <f>+E9</f>
        <v>469581872.77999997</v>
      </c>
      <c r="G9" s="333"/>
      <c r="H9" s="333">
        <v>61220257</v>
      </c>
      <c r="I9" s="333"/>
      <c r="J9" s="333"/>
      <c r="K9" s="333">
        <v>206335601</v>
      </c>
      <c r="L9" s="334">
        <v>202026015</v>
      </c>
    </row>
    <row r="10" spans="1:12" ht="38.25" x14ac:dyDescent="0.2">
      <c r="A10" s="79" t="s">
        <v>178</v>
      </c>
      <c r="B10" s="139" t="s">
        <v>176</v>
      </c>
      <c r="C10" s="139" t="s">
        <v>179</v>
      </c>
      <c r="D10" s="139">
        <v>60</v>
      </c>
      <c r="E10" s="140"/>
      <c r="F10" s="140"/>
      <c r="G10" s="333"/>
      <c r="H10" s="333"/>
      <c r="I10" s="333"/>
      <c r="J10" s="333"/>
      <c r="K10" s="333"/>
      <c r="L10" s="334"/>
    </row>
    <row r="11" spans="1:12" ht="36" customHeight="1" x14ac:dyDescent="0.2">
      <c r="A11" s="5" t="s">
        <v>180</v>
      </c>
      <c r="B11" s="117" t="s">
        <v>176</v>
      </c>
      <c r="C11" s="117" t="s">
        <v>7</v>
      </c>
      <c r="D11" s="117">
        <v>70</v>
      </c>
      <c r="E11" s="142">
        <f>72216869.336</f>
        <v>72216869.335999995</v>
      </c>
      <c r="F11" s="142">
        <f t="shared" ref="F11:F22" si="0">+E11</f>
        <v>72216869.335999995</v>
      </c>
      <c r="G11" s="335"/>
      <c r="H11" s="335">
        <v>21047036.335999999</v>
      </c>
      <c r="I11" s="335"/>
      <c r="J11" s="335"/>
      <c r="K11" s="335">
        <v>43169833</v>
      </c>
      <c r="L11" s="336">
        <v>8000000</v>
      </c>
    </row>
    <row r="12" spans="1:12" ht="39.75" customHeight="1" x14ac:dyDescent="0.2">
      <c r="A12" s="79" t="s">
        <v>181</v>
      </c>
      <c r="B12" s="139" t="s">
        <v>176</v>
      </c>
      <c r="C12" s="139" t="s">
        <v>7</v>
      </c>
      <c r="D12" s="139">
        <v>20</v>
      </c>
      <c r="E12" s="140">
        <v>222367667.19999999</v>
      </c>
      <c r="F12" s="140">
        <f t="shared" si="0"/>
        <v>222367667.19999999</v>
      </c>
      <c r="G12" s="333"/>
      <c r="H12" s="333"/>
      <c r="I12" s="333"/>
      <c r="J12" s="333"/>
      <c r="K12" s="333">
        <v>123400000</v>
      </c>
      <c r="L12" s="334">
        <v>98967667.200000003</v>
      </c>
    </row>
    <row r="13" spans="1:12" ht="51" x14ac:dyDescent="0.2">
      <c r="A13" s="5" t="s">
        <v>182</v>
      </c>
      <c r="B13" s="117" t="s">
        <v>176</v>
      </c>
      <c r="C13" s="117" t="s">
        <v>8</v>
      </c>
      <c r="D13" s="117">
        <v>1</v>
      </c>
      <c r="E13" s="142">
        <v>910151839.34560001</v>
      </c>
      <c r="F13" s="142">
        <f t="shared" si="0"/>
        <v>910151839.34560001</v>
      </c>
      <c r="G13" s="335"/>
      <c r="H13" s="335">
        <v>297580478</v>
      </c>
      <c r="I13" s="335"/>
      <c r="J13" s="335"/>
      <c r="K13" s="335">
        <v>138565977</v>
      </c>
      <c r="L13" s="336">
        <v>474005384</v>
      </c>
    </row>
    <row r="14" spans="1:12" ht="55.5" customHeight="1" x14ac:dyDescent="0.2">
      <c r="A14" s="68" t="s">
        <v>183</v>
      </c>
      <c r="B14" s="117" t="s">
        <v>184</v>
      </c>
      <c r="C14" s="60" t="s">
        <v>8</v>
      </c>
      <c r="D14" s="60">
        <v>1</v>
      </c>
      <c r="E14" s="142">
        <f>27000000*1.004</f>
        <v>27108000</v>
      </c>
      <c r="F14" s="142">
        <f>+E14</f>
        <v>27108000</v>
      </c>
      <c r="G14" s="335"/>
      <c r="H14" s="335"/>
      <c r="I14" s="335"/>
      <c r="J14" s="335"/>
      <c r="K14" s="335">
        <v>27108000</v>
      </c>
      <c r="L14" s="336"/>
    </row>
    <row r="15" spans="1:12" ht="55.5" customHeight="1" x14ac:dyDescent="0.2">
      <c r="A15" s="68" t="s">
        <v>185</v>
      </c>
      <c r="B15" s="117" t="s">
        <v>184</v>
      </c>
      <c r="C15" s="117" t="s">
        <v>8</v>
      </c>
      <c r="D15" s="117">
        <v>1</v>
      </c>
      <c r="E15" s="142">
        <v>278951467.02880001</v>
      </c>
      <c r="F15" s="142">
        <f>+E15</f>
        <v>278951467.02880001</v>
      </c>
      <c r="G15" s="335"/>
      <c r="H15" s="335">
        <v>98301964</v>
      </c>
      <c r="I15" s="335"/>
      <c r="J15" s="335"/>
      <c r="K15" s="335">
        <v>90624190</v>
      </c>
      <c r="L15" s="336">
        <v>90025313</v>
      </c>
    </row>
    <row r="16" spans="1:12" ht="60" customHeight="1" x14ac:dyDescent="0.2">
      <c r="A16" s="5" t="s">
        <v>186</v>
      </c>
      <c r="B16" s="117" t="s">
        <v>176</v>
      </c>
      <c r="C16" s="117" t="s">
        <v>8</v>
      </c>
      <c r="D16" s="143">
        <v>60</v>
      </c>
      <c r="E16" s="142">
        <v>20538687.440000001</v>
      </c>
      <c r="F16" s="142">
        <f t="shared" si="0"/>
        <v>20538687.440000001</v>
      </c>
      <c r="G16" s="335"/>
      <c r="H16" s="335">
        <v>16522687.439999999</v>
      </c>
      <c r="I16" s="335"/>
      <c r="J16" s="335"/>
      <c r="K16" s="335">
        <v>4016000</v>
      </c>
      <c r="L16" s="336"/>
    </row>
    <row r="17" spans="1:12" ht="36.75" customHeight="1" x14ac:dyDescent="0.2">
      <c r="A17" s="5" t="s">
        <v>187</v>
      </c>
      <c r="B17" s="117" t="s">
        <v>176</v>
      </c>
      <c r="C17" s="117" t="s">
        <v>8</v>
      </c>
      <c r="D17" s="117">
        <v>1</v>
      </c>
      <c r="E17" s="142">
        <v>16522687.439999999</v>
      </c>
      <c r="F17" s="142">
        <f t="shared" si="0"/>
        <v>16522687.439999999</v>
      </c>
      <c r="G17" s="335"/>
      <c r="H17" s="335">
        <v>16522687.439999999</v>
      </c>
      <c r="I17" s="335"/>
      <c r="J17" s="335"/>
      <c r="K17" s="335"/>
      <c r="L17" s="336"/>
    </row>
    <row r="18" spans="1:12" ht="36" customHeight="1" x14ac:dyDescent="0.2">
      <c r="A18" s="5" t="s">
        <v>188</v>
      </c>
      <c r="B18" s="117" t="s">
        <v>164</v>
      </c>
      <c r="C18" s="117" t="s">
        <v>8</v>
      </c>
      <c r="D18" s="117"/>
      <c r="E18" s="142"/>
      <c r="F18" s="142"/>
      <c r="G18" s="335"/>
      <c r="H18" s="335"/>
      <c r="I18" s="335"/>
      <c r="J18" s="335"/>
      <c r="K18" s="335"/>
      <c r="L18" s="336"/>
    </row>
    <row r="19" spans="1:12" ht="48.75" customHeight="1" x14ac:dyDescent="0.2">
      <c r="A19" s="68" t="s">
        <v>189</v>
      </c>
      <c r="B19" s="117" t="s">
        <v>184</v>
      </c>
      <c r="C19" s="117" t="s">
        <v>7</v>
      </c>
      <c r="D19" s="144">
        <v>1</v>
      </c>
      <c r="E19" s="142">
        <f>7000000*10</f>
        <v>70000000</v>
      </c>
      <c r="F19" s="142">
        <f>+E19</f>
        <v>70000000</v>
      </c>
      <c r="G19" s="335"/>
      <c r="H19" s="335"/>
      <c r="I19" s="335"/>
      <c r="J19" s="335"/>
      <c r="K19" s="335">
        <v>70000000</v>
      </c>
      <c r="L19" s="336"/>
    </row>
    <row r="20" spans="1:12" ht="47.25" customHeight="1" x14ac:dyDescent="0.2">
      <c r="A20" s="68" t="s">
        <v>190</v>
      </c>
      <c r="B20" s="117" t="s">
        <v>184</v>
      </c>
      <c r="C20" s="117" t="s">
        <v>7</v>
      </c>
      <c r="D20" s="144">
        <v>1</v>
      </c>
      <c r="E20" s="142">
        <f>3000000*4</f>
        <v>12000000</v>
      </c>
      <c r="F20" s="142">
        <f t="shared" si="0"/>
        <v>12000000</v>
      </c>
      <c r="G20" s="335"/>
      <c r="H20" s="335"/>
      <c r="I20" s="335"/>
      <c r="J20" s="335"/>
      <c r="K20" s="335">
        <v>12000000</v>
      </c>
      <c r="L20" s="336"/>
    </row>
    <row r="21" spans="1:12" ht="54.75" customHeight="1" x14ac:dyDescent="0.2">
      <c r="A21" s="68" t="s">
        <v>191</v>
      </c>
      <c r="B21" s="117" t="s">
        <v>184</v>
      </c>
      <c r="C21" s="117" t="s">
        <v>7</v>
      </c>
      <c r="D21" s="144">
        <v>1</v>
      </c>
      <c r="E21" s="142">
        <f>148060967.332+63220794</f>
        <v>211281761.33199999</v>
      </c>
      <c r="F21" s="142">
        <f t="shared" si="0"/>
        <v>211281761.33199999</v>
      </c>
      <c r="G21" s="335"/>
      <c r="H21" s="335"/>
      <c r="I21" s="335"/>
      <c r="J21" s="335"/>
      <c r="K21" s="335">
        <v>177060000</v>
      </c>
      <c r="L21" s="336">
        <v>34221761</v>
      </c>
    </row>
    <row r="22" spans="1:12" ht="41.25" customHeight="1" x14ac:dyDescent="0.2">
      <c r="A22" s="79" t="s">
        <v>192</v>
      </c>
      <c r="B22" s="139" t="s">
        <v>184</v>
      </c>
      <c r="C22" s="139" t="s">
        <v>7</v>
      </c>
      <c r="D22" s="145">
        <v>0.9</v>
      </c>
      <c r="E22" s="140">
        <v>36477830</v>
      </c>
      <c r="F22" s="140">
        <f t="shared" si="0"/>
        <v>36477830</v>
      </c>
      <c r="G22" s="333"/>
      <c r="H22" s="333">
        <v>36477830</v>
      </c>
      <c r="I22" s="333"/>
      <c r="J22" s="333"/>
      <c r="K22" s="333"/>
      <c r="L22" s="334"/>
    </row>
    <row r="23" spans="1:12" ht="107.25" customHeight="1" x14ac:dyDescent="0.2">
      <c r="A23" s="138" t="s">
        <v>193</v>
      </c>
      <c r="B23" s="198" t="s">
        <v>213</v>
      </c>
      <c r="C23" s="146" t="s">
        <v>7</v>
      </c>
      <c r="D23" s="146">
        <v>20</v>
      </c>
      <c r="E23" s="140">
        <f>+'[1]PROYECTO 1.1  (11)'!$I$10+'[1]PROYECTO 1.1  (11)'!$L$10</f>
        <v>199288632.52268398</v>
      </c>
      <c r="F23" s="147">
        <f>+E23</f>
        <v>199288632.52268398</v>
      </c>
      <c r="G23" s="333"/>
      <c r="H23" s="333"/>
      <c r="I23" s="333"/>
      <c r="J23" s="333">
        <v>149283832.52268398</v>
      </c>
      <c r="K23" s="333"/>
      <c r="L23" s="334">
        <v>50004800</v>
      </c>
    </row>
    <row r="24" spans="1:12" ht="57.75" customHeight="1" x14ac:dyDescent="0.2">
      <c r="A24" s="138" t="s">
        <v>194</v>
      </c>
      <c r="B24" s="198" t="s">
        <v>224</v>
      </c>
      <c r="C24" s="146" t="s">
        <v>7</v>
      </c>
      <c r="D24" s="146">
        <v>20</v>
      </c>
      <c r="E24" s="140">
        <f>299995200+25000000</f>
        <v>324995200</v>
      </c>
      <c r="F24" s="147">
        <f>+E24</f>
        <v>324995200</v>
      </c>
      <c r="G24" s="333"/>
      <c r="H24" s="333"/>
      <c r="I24" s="333"/>
      <c r="J24" s="333"/>
      <c r="K24" s="333"/>
      <c r="L24" s="334">
        <v>324995200</v>
      </c>
    </row>
    <row r="25" spans="1:12" ht="45.75" customHeight="1" x14ac:dyDescent="0.2">
      <c r="A25" s="5" t="s">
        <v>195</v>
      </c>
      <c r="B25" s="148" t="s">
        <v>196</v>
      </c>
      <c r="C25" s="117" t="s">
        <v>8</v>
      </c>
      <c r="D25" s="60">
        <v>1</v>
      </c>
      <c r="E25" s="149">
        <f>1390956611.58608-25000000+210610219</f>
        <v>1576566830.5860801</v>
      </c>
      <c r="F25" s="149">
        <f>+E25</f>
        <v>1576566830.5860801</v>
      </c>
      <c r="G25" s="335">
        <v>624598329</v>
      </c>
      <c r="H25" s="335">
        <v>278032700</v>
      </c>
      <c r="I25" s="335">
        <v>210610219</v>
      </c>
      <c r="J25" s="335">
        <v>72142648.058076009</v>
      </c>
      <c r="K25" s="335"/>
      <c r="L25" s="336">
        <v>391182935</v>
      </c>
    </row>
    <row r="26" spans="1:12" ht="40.5" customHeight="1" x14ac:dyDescent="0.2">
      <c r="A26" s="5" t="s">
        <v>197</v>
      </c>
      <c r="B26" s="63" t="s">
        <v>172</v>
      </c>
      <c r="C26" s="60"/>
      <c r="D26" s="60"/>
      <c r="E26" s="149"/>
      <c r="F26" s="149"/>
      <c r="G26" s="335"/>
      <c r="H26" s="335"/>
      <c r="I26" s="335"/>
      <c r="J26" s="335"/>
      <c r="K26" s="335"/>
      <c r="L26" s="336"/>
    </row>
    <row r="27" spans="1:12" ht="31.5" customHeight="1" thickBot="1" x14ac:dyDescent="0.25">
      <c r="A27" s="326" t="s">
        <v>42</v>
      </c>
      <c r="B27" s="327" t="s">
        <v>184</v>
      </c>
      <c r="C27" s="328" t="s">
        <v>6</v>
      </c>
      <c r="D27" s="328">
        <v>1</v>
      </c>
      <c r="E27" s="329">
        <v>31217546</v>
      </c>
      <c r="F27" s="329">
        <f>+E27</f>
        <v>31217546</v>
      </c>
      <c r="G27" s="337"/>
      <c r="H27" s="337"/>
      <c r="I27" s="337"/>
      <c r="J27" s="337"/>
      <c r="K27" s="337">
        <v>31217546</v>
      </c>
      <c r="L27" s="338"/>
    </row>
    <row r="28" spans="1:12" ht="27.75" customHeight="1" thickBot="1" x14ac:dyDescent="0.25">
      <c r="A28" s="458" t="s">
        <v>113</v>
      </c>
      <c r="B28" s="459"/>
      <c r="C28" s="459"/>
      <c r="D28" s="459"/>
      <c r="E28" s="460"/>
      <c r="F28" s="330">
        <f>SUM(F5:F27)</f>
        <v>4629745686.2751637</v>
      </c>
      <c r="G28" s="330">
        <f t="shared" ref="G28:L28" si="1">SUM(G5:G27)</f>
        <v>624598329</v>
      </c>
      <c r="H28" s="330">
        <f t="shared" si="1"/>
        <v>828397582.21599996</v>
      </c>
      <c r="I28" s="330">
        <f t="shared" si="1"/>
        <v>210610219</v>
      </c>
      <c r="J28" s="330">
        <f t="shared" si="1"/>
        <v>221426480.58076</v>
      </c>
      <c r="K28" s="330">
        <f t="shared" si="1"/>
        <v>1027108000</v>
      </c>
      <c r="L28" s="375">
        <f t="shared" si="1"/>
        <v>1717605075.2</v>
      </c>
    </row>
  </sheetData>
  <mergeCells count="6">
    <mergeCell ref="G3:L3"/>
    <mergeCell ref="A1:L1"/>
    <mergeCell ref="A2:L2"/>
    <mergeCell ref="A28:E28"/>
    <mergeCell ref="A3:A4"/>
    <mergeCell ref="C3:F3"/>
  </mergeCells>
  <pageMargins left="0.27" right="0.2" top="0.55000000000000004" bottom="0.61" header="0.31496062992125984" footer="0.31496062992125984"/>
  <pageSetup scale="45" orientation="landscape" verticalDpi="597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6" sqref="E6"/>
    </sheetView>
  </sheetViews>
  <sheetFormatPr baseColWidth="10" defaultColWidth="11.42578125" defaultRowHeight="12.75" x14ac:dyDescent="0.2"/>
  <cols>
    <col min="1" max="1" width="38.85546875" style="52" customWidth="1"/>
    <col min="2" max="2" width="26.5703125" style="52" customWidth="1"/>
    <col min="3" max="4" width="11.42578125" style="52"/>
    <col min="5" max="5" width="15.7109375" style="52" customWidth="1"/>
    <col min="6" max="6" width="17.5703125" style="52" customWidth="1"/>
    <col min="7" max="7" width="11.42578125" style="52"/>
    <col min="8" max="8" width="15" style="52" customWidth="1"/>
    <col min="9" max="10" width="11.42578125" style="52"/>
    <col min="11" max="11" width="13.7109375" style="52" customWidth="1"/>
    <col min="12" max="12" width="14.85546875" style="52" customWidth="1"/>
    <col min="13" max="16384" width="11.42578125" style="52"/>
  </cols>
  <sheetData>
    <row r="1" spans="1:12" ht="21.75" customHeight="1" thickBot="1" x14ac:dyDescent="0.25">
      <c r="A1" s="436" t="s">
        <v>229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8"/>
    </row>
    <row r="2" spans="1:12" ht="21.75" customHeight="1" thickBot="1" x14ac:dyDescent="0.25">
      <c r="A2" s="465" t="s">
        <v>112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7"/>
    </row>
    <row r="3" spans="1:12" ht="23.25" customHeight="1" x14ac:dyDescent="0.2">
      <c r="A3" s="442" t="s">
        <v>9</v>
      </c>
      <c r="B3" s="202" t="s">
        <v>5</v>
      </c>
      <c r="C3" s="417">
        <v>2020</v>
      </c>
      <c r="D3" s="417"/>
      <c r="E3" s="417"/>
      <c r="F3" s="417"/>
      <c r="G3" s="417" t="s">
        <v>234</v>
      </c>
      <c r="H3" s="417"/>
      <c r="I3" s="417"/>
      <c r="J3" s="417"/>
      <c r="K3" s="417"/>
      <c r="L3" s="418"/>
    </row>
    <row r="4" spans="1:12" ht="39" thickBot="1" x14ac:dyDescent="0.25">
      <c r="A4" s="464"/>
      <c r="B4" s="32" t="s">
        <v>4</v>
      </c>
      <c r="C4" s="33" t="s">
        <v>0</v>
      </c>
      <c r="D4" s="33" t="s">
        <v>1</v>
      </c>
      <c r="E4" s="33" t="s">
        <v>2</v>
      </c>
      <c r="F4" s="33" t="s">
        <v>3</v>
      </c>
      <c r="G4" s="33" t="s">
        <v>169</v>
      </c>
      <c r="H4" s="33" t="s">
        <v>199</v>
      </c>
      <c r="I4" s="33" t="s">
        <v>231</v>
      </c>
      <c r="J4" s="33" t="s">
        <v>170</v>
      </c>
      <c r="K4" s="33" t="s">
        <v>232</v>
      </c>
      <c r="L4" s="34" t="s">
        <v>233</v>
      </c>
    </row>
    <row r="5" spans="1:12" ht="38.25" x14ac:dyDescent="0.2">
      <c r="A5" s="80" t="s">
        <v>114</v>
      </c>
      <c r="B5" s="81" t="s">
        <v>115</v>
      </c>
      <c r="C5" s="82" t="s">
        <v>7</v>
      </c>
      <c r="D5" s="83">
        <v>25</v>
      </c>
      <c r="E5" s="84"/>
      <c r="F5" s="84">
        <f>SUM(F6:F8)</f>
        <v>308297197.39999998</v>
      </c>
      <c r="G5" s="82"/>
      <c r="H5" s="211">
        <f>+H7</f>
        <v>105568994</v>
      </c>
      <c r="I5" s="82"/>
      <c r="J5" s="82"/>
      <c r="K5" s="211">
        <f>+K7</f>
        <v>47710080</v>
      </c>
      <c r="L5" s="212">
        <f>+L6+L7+L8</f>
        <v>155018123.40000001</v>
      </c>
    </row>
    <row r="6" spans="1:12" ht="36.75" customHeight="1" x14ac:dyDescent="0.2">
      <c r="A6" s="3" t="s">
        <v>116</v>
      </c>
      <c r="B6" s="42" t="s">
        <v>115</v>
      </c>
      <c r="C6" s="39" t="s">
        <v>7</v>
      </c>
      <c r="D6" s="71">
        <v>40</v>
      </c>
      <c r="E6" s="72"/>
      <c r="F6" s="72">
        <v>79357599.400000006</v>
      </c>
      <c r="G6" s="39"/>
      <c r="H6" s="203"/>
      <c r="I6" s="203"/>
      <c r="J6" s="203"/>
      <c r="K6" s="203"/>
      <c r="L6" s="204">
        <f>+F6</f>
        <v>79357599.400000006</v>
      </c>
    </row>
    <row r="7" spans="1:12" ht="38.25" x14ac:dyDescent="0.2">
      <c r="A7" s="3" t="s">
        <v>118</v>
      </c>
      <c r="B7" s="42" t="s">
        <v>115</v>
      </c>
      <c r="C7" s="39" t="s">
        <v>117</v>
      </c>
      <c r="D7" s="71">
        <v>1</v>
      </c>
      <c r="E7" s="72">
        <f>117428160+55850914</f>
        <v>173279074</v>
      </c>
      <c r="F7" s="72">
        <f>+E7</f>
        <v>173279074</v>
      </c>
      <c r="G7" s="39"/>
      <c r="H7" s="203">
        <f>49718080+55850914</f>
        <v>105568994</v>
      </c>
      <c r="I7" s="203"/>
      <c r="J7" s="203"/>
      <c r="K7" s="203">
        <f>30591880+17118200</f>
        <v>47710080</v>
      </c>
      <c r="L7" s="204">
        <v>20000000</v>
      </c>
    </row>
    <row r="8" spans="1:12" ht="44.25" customHeight="1" x14ac:dyDescent="0.2">
      <c r="A8" s="3" t="s">
        <v>119</v>
      </c>
      <c r="B8" s="42" t="s">
        <v>115</v>
      </c>
      <c r="C8" s="39" t="s">
        <v>117</v>
      </c>
      <c r="D8" s="71">
        <v>1</v>
      </c>
      <c r="E8" s="72">
        <f>+F8</f>
        <v>55660524</v>
      </c>
      <c r="F8" s="72">
        <v>55660524</v>
      </c>
      <c r="G8" s="39"/>
      <c r="H8" s="203"/>
      <c r="I8" s="203"/>
      <c r="J8" s="203"/>
      <c r="K8" s="203"/>
      <c r="L8" s="204">
        <f>+F8</f>
        <v>55660524</v>
      </c>
    </row>
    <row r="9" spans="1:12" ht="31.5" customHeight="1" x14ac:dyDescent="0.2">
      <c r="A9" s="68" t="s">
        <v>120</v>
      </c>
      <c r="B9" s="59" t="s">
        <v>115</v>
      </c>
      <c r="C9" s="60" t="s">
        <v>7</v>
      </c>
      <c r="D9" s="73">
        <v>0.05</v>
      </c>
      <c r="E9" s="70"/>
      <c r="F9" s="70">
        <f>+F10</f>
        <v>18465568</v>
      </c>
      <c r="G9" s="60"/>
      <c r="H9" s="205"/>
      <c r="I9" s="205"/>
      <c r="J9" s="205"/>
      <c r="K9" s="205"/>
      <c r="L9" s="206">
        <f>+L10</f>
        <v>18465568</v>
      </c>
    </row>
    <row r="10" spans="1:12" s="57" customFormat="1" ht="33" customHeight="1" x14ac:dyDescent="0.2">
      <c r="A10" s="3" t="s">
        <v>121</v>
      </c>
      <c r="B10" s="42" t="s">
        <v>115</v>
      </c>
      <c r="C10" s="39" t="s">
        <v>117</v>
      </c>
      <c r="D10" s="74">
        <v>0.01</v>
      </c>
      <c r="E10" s="72">
        <v>18465568</v>
      </c>
      <c r="F10" s="72">
        <f>+E10</f>
        <v>18465568</v>
      </c>
      <c r="G10" s="39"/>
      <c r="H10" s="203"/>
      <c r="I10" s="203"/>
      <c r="J10" s="203"/>
      <c r="K10" s="203"/>
      <c r="L10" s="204">
        <v>18465568</v>
      </c>
    </row>
    <row r="11" spans="1:12" ht="51" x14ac:dyDescent="0.2">
      <c r="A11" s="5" t="s">
        <v>122</v>
      </c>
      <c r="B11" s="59" t="s">
        <v>115</v>
      </c>
      <c r="C11" s="60" t="s">
        <v>7</v>
      </c>
      <c r="D11" s="69">
        <v>25</v>
      </c>
      <c r="E11" s="70"/>
      <c r="F11" s="70">
        <f>SUM(F12:F13)</f>
        <v>465430798</v>
      </c>
      <c r="G11" s="60"/>
      <c r="H11" s="205">
        <f>+H12+H13</f>
        <v>74781144</v>
      </c>
      <c r="I11" s="205"/>
      <c r="J11" s="205"/>
      <c r="K11" s="205">
        <f>+K12+K13</f>
        <v>149733630</v>
      </c>
      <c r="L11" s="206">
        <f>+L13</f>
        <v>240916024</v>
      </c>
    </row>
    <row r="12" spans="1:12" ht="36.75" customHeight="1" x14ac:dyDescent="0.2">
      <c r="A12" s="1" t="s">
        <v>123</v>
      </c>
      <c r="B12" s="42" t="s">
        <v>115</v>
      </c>
      <c r="C12" s="39" t="s">
        <v>8</v>
      </c>
      <c r="D12" s="71">
        <v>1</v>
      </c>
      <c r="E12" s="72">
        <v>163541058</v>
      </c>
      <c r="F12" s="72">
        <f t="shared" ref="F12" si="0">+E12</f>
        <v>163541058</v>
      </c>
      <c r="G12" s="39"/>
      <c r="H12" s="203">
        <f>46794432+16346626</f>
        <v>63141058</v>
      </c>
      <c r="I12" s="203"/>
      <c r="J12" s="203"/>
      <c r="K12" s="203">
        <v>100400000</v>
      </c>
      <c r="L12" s="204"/>
    </row>
    <row r="13" spans="1:12" s="57" customFormat="1" ht="34.5" customHeight="1" x14ac:dyDescent="0.2">
      <c r="A13" s="1" t="s">
        <v>124</v>
      </c>
      <c r="B13" s="42" t="s">
        <v>115</v>
      </c>
      <c r="C13" s="39" t="s">
        <v>117</v>
      </c>
      <c r="D13" s="71">
        <v>1</v>
      </c>
      <c r="E13" s="72">
        <f>+F13</f>
        <v>301889740</v>
      </c>
      <c r="F13" s="72">
        <f>+H13+K13+L13</f>
        <v>301889740</v>
      </c>
      <c r="G13" s="39"/>
      <c r="H13" s="203">
        <f>3981574+7630400+28112</f>
        <v>11640086</v>
      </c>
      <c r="I13" s="203"/>
      <c r="J13" s="203"/>
      <c r="K13" s="203">
        <v>49333630</v>
      </c>
      <c r="L13" s="204">
        <f>230602390+10320529-6895</f>
        <v>240916024</v>
      </c>
    </row>
    <row r="14" spans="1:12" ht="38.25" x14ac:dyDescent="0.2">
      <c r="A14" s="5" t="s">
        <v>125</v>
      </c>
      <c r="B14" s="59" t="s">
        <v>115</v>
      </c>
      <c r="C14" s="60" t="s">
        <v>7</v>
      </c>
      <c r="D14" s="69">
        <v>20</v>
      </c>
      <c r="E14" s="70"/>
      <c r="F14" s="70">
        <f>+F15</f>
        <v>47000000</v>
      </c>
      <c r="G14" s="60"/>
      <c r="H14" s="205"/>
      <c r="I14" s="205"/>
      <c r="J14" s="205"/>
      <c r="K14" s="205"/>
      <c r="L14" s="206">
        <f>+L15</f>
        <v>47000000</v>
      </c>
    </row>
    <row r="15" spans="1:12" s="57" customFormat="1" ht="45.75" customHeight="1" x14ac:dyDescent="0.2">
      <c r="A15" s="1" t="s">
        <v>126</v>
      </c>
      <c r="B15" s="42" t="s">
        <v>115</v>
      </c>
      <c r="C15" s="39" t="s">
        <v>117</v>
      </c>
      <c r="D15" s="71">
        <v>1</v>
      </c>
      <c r="E15" s="72">
        <v>47000000</v>
      </c>
      <c r="F15" s="72">
        <f>+E15</f>
        <v>47000000</v>
      </c>
      <c r="G15" s="39"/>
      <c r="H15" s="203"/>
      <c r="I15" s="203"/>
      <c r="J15" s="203"/>
      <c r="K15" s="203"/>
      <c r="L15" s="204">
        <v>47000000</v>
      </c>
    </row>
    <row r="16" spans="1:12" ht="51" x14ac:dyDescent="0.2">
      <c r="A16" s="5" t="s">
        <v>127</v>
      </c>
      <c r="B16" s="59" t="s">
        <v>128</v>
      </c>
      <c r="C16" s="60" t="s">
        <v>117</v>
      </c>
      <c r="D16" s="69">
        <v>1</v>
      </c>
      <c r="E16" s="70"/>
      <c r="F16" s="70">
        <f>SUM(F17:F19)</f>
        <v>14016000</v>
      </c>
      <c r="G16" s="60"/>
      <c r="H16" s="205"/>
      <c r="I16" s="205"/>
      <c r="J16" s="205"/>
      <c r="K16" s="205"/>
      <c r="L16" s="206">
        <f>+L18</f>
        <v>14016000</v>
      </c>
    </row>
    <row r="17" spans="1:12" ht="42.75" customHeight="1" x14ac:dyDescent="0.2">
      <c r="A17" s="1" t="s">
        <v>129</v>
      </c>
      <c r="B17" s="42" t="s">
        <v>130</v>
      </c>
      <c r="C17" s="39"/>
      <c r="D17" s="71"/>
      <c r="E17" s="72"/>
      <c r="F17" s="72"/>
      <c r="G17" s="39"/>
      <c r="H17" s="203"/>
      <c r="I17" s="203"/>
      <c r="J17" s="203"/>
      <c r="K17" s="203"/>
      <c r="L17" s="204"/>
    </row>
    <row r="18" spans="1:12" ht="22.5" customHeight="1" x14ac:dyDescent="0.2">
      <c r="A18" s="1" t="s">
        <v>131</v>
      </c>
      <c r="B18" s="42" t="s">
        <v>132</v>
      </c>
      <c r="C18" s="39" t="s">
        <v>133</v>
      </c>
      <c r="D18" s="71">
        <v>1</v>
      </c>
      <c r="E18" s="72">
        <v>14016000</v>
      </c>
      <c r="F18" s="72">
        <f>+E18</f>
        <v>14016000</v>
      </c>
      <c r="G18" s="39"/>
      <c r="H18" s="203"/>
      <c r="I18" s="203"/>
      <c r="J18" s="203"/>
      <c r="K18" s="203"/>
      <c r="L18" s="204">
        <v>14016000</v>
      </c>
    </row>
    <row r="19" spans="1:12" ht="25.5" x14ac:dyDescent="0.2">
      <c r="A19" s="1" t="s">
        <v>134</v>
      </c>
      <c r="B19" s="42" t="s">
        <v>130</v>
      </c>
      <c r="C19" s="39"/>
      <c r="D19" s="71"/>
      <c r="E19" s="72"/>
      <c r="F19" s="72"/>
      <c r="G19" s="39"/>
      <c r="H19" s="203"/>
      <c r="I19" s="203"/>
      <c r="J19" s="203"/>
      <c r="K19" s="203"/>
      <c r="L19" s="204"/>
    </row>
    <row r="20" spans="1:12" ht="25.5" x14ac:dyDescent="0.2">
      <c r="A20" s="75" t="s">
        <v>135</v>
      </c>
      <c r="B20" s="108" t="s">
        <v>136</v>
      </c>
      <c r="C20" s="25" t="s">
        <v>117</v>
      </c>
      <c r="D20" s="25">
        <v>1</v>
      </c>
      <c r="E20" s="110"/>
      <c r="F20" s="110">
        <f>+F21</f>
        <v>4564290</v>
      </c>
      <c r="G20" s="25"/>
      <c r="H20" s="207">
        <f>+H21</f>
        <v>2008000</v>
      </c>
      <c r="I20" s="207"/>
      <c r="J20" s="207"/>
      <c r="K20" s="207">
        <f>+K21</f>
        <v>2556290</v>
      </c>
      <c r="L20" s="208"/>
    </row>
    <row r="21" spans="1:12" ht="45.75" customHeight="1" thickBot="1" x14ac:dyDescent="0.25">
      <c r="A21" s="134" t="s">
        <v>137</v>
      </c>
      <c r="B21" s="124" t="s">
        <v>136</v>
      </c>
      <c r="C21" s="125" t="s">
        <v>117</v>
      </c>
      <c r="D21" s="125">
        <v>1</v>
      </c>
      <c r="E21" s="126"/>
      <c r="F21" s="127">
        <v>4564290</v>
      </c>
      <c r="G21" s="125"/>
      <c r="H21" s="209">
        <v>2008000</v>
      </c>
      <c r="I21" s="209"/>
      <c r="J21" s="209"/>
      <c r="K21" s="209">
        <v>2556290</v>
      </c>
      <c r="L21" s="210"/>
    </row>
    <row r="22" spans="1:12" ht="24.75" customHeight="1" thickBot="1" x14ac:dyDescent="0.25">
      <c r="A22" s="461" t="s">
        <v>113</v>
      </c>
      <c r="B22" s="462"/>
      <c r="C22" s="462"/>
      <c r="D22" s="462"/>
      <c r="E22" s="463"/>
      <c r="F22" s="213">
        <f>+F20+F16+F14+F11+F9+F5+2</f>
        <v>857773855.39999998</v>
      </c>
      <c r="G22" s="213">
        <f t="shared" ref="G22:L22" si="1">+G20+G16+G14+G11+G9+G5</f>
        <v>0</v>
      </c>
      <c r="H22" s="213">
        <f t="shared" si="1"/>
        <v>182358138</v>
      </c>
      <c r="I22" s="213">
        <f t="shared" si="1"/>
        <v>0</v>
      </c>
      <c r="J22" s="213">
        <f t="shared" si="1"/>
        <v>0</v>
      </c>
      <c r="K22" s="213">
        <f t="shared" si="1"/>
        <v>200000000</v>
      </c>
      <c r="L22" s="371">
        <f t="shared" si="1"/>
        <v>475415715.39999998</v>
      </c>
    </row>
    <row r="23" spans="1:12" x14ac:dyDescent="0.2">
      <c r="A23" s="76"/>
      <c r="B23" s="90"/>
      <c r="C23" s="90"/>
      <c r="D23" s="90"/>
      <c r="E23" s="90"/>
      <c r="F23" s="90"/>
    </row>
    <row r="24" spans="1:12" x14ac:dyDescent="0.2">
      <c r="A24" s="90"/>
      <c r="B24" s="90"/>
      <c r="C24" s="90"/>
      <c r="D24" s="90"/>
      <c r="E24" s="90"/>
      <c r="F24" s="128"/>
    </row>
    <row r="25" spans="1:12" x14ac:dyDescent="0.2">
      <c r="A25" s="90"/>
      <c r="B25" s="90"/>
      <c r="C25" s="90"/>
      <c r="D25" s="90"/>
      <c r="E25" s="90"/>
      <c r="F25" s="128"/>
    </row>
    <row r="26" spans="1:12" x14ac:dyDescent="0.2">
      <c r="A26" s="90"/>
      <c r="B26" s="90"/>
      <c r="C26" s="90"/>
      <c r="D26" s="129"/>
      <c r="E26" s="130"/>
      <c r="F26" s="131"/>
    </row>
    <row r="27" spans="1:12" x14ac:dyDescent="0.2">
      <c r="A27" s="90"/>
      <c r="B27" s="90"/>
      <c r="C27" s="90"/>
      <c r="D27" s="90"/>
      <c r="E27" s="90"/>
      <c r="F27" s="90"/>
    </row>
    <row r="28" spans="1:12" x14ac:dyDescent="0.2">
      <c r="A28" s="90"/>
      <c r="B28" s="90"/>
      <c r="C28" s="90"/>
      <c r="D28" s="90"/>
      <c r="E28" s="90"/>
      <c r="F28" s="132"/>
    </row>
    <row r="29" spans="1:12" x14ac:dyDescent="0.2">
      <c r="A29" s="90"/>
      <c r="B29" s="90"/>
      <c r="C29" s="90"/>
      <c r="D29" s="90"/>
      <c r="E29" s="90"/>
      <c r="F29" s="90"/>
    </row>
    <row r="30" spans="1:12" x14ac:dyDescent="0.2">
      <c r="A30" s="90"/>
      <c r="B30" s="90"/>
      <c r="C30" s="90"/>
      <c r="D30" s="90"/>
      <c r="E30" s="90"/>
      <c r="F30" s="90"/>
    </row>
    <row r="31" spans="1:12" x14ac:dyDescent="0.2">
      <c r="A31" s="90"/>
      <c r="B31" s="90"/>
      <c r="C31" s="90"/>
      <c r="D31" s="90"/>
      <c r="E31" s="90"/>
      <c r="F31" s="90"/>
    </row>
    <row r="32" spans="1:12" x14ac:dyDescent="0.2">
      <c r="A32" s="90"/>
      <c r="B32" s="90"/>
      <c r="C32" s="90"/>
      <c r="D32" s="90"/>
      <c r="E32" s="90"/>
      <c r="F32" s="90"/>
    </row>
    <row r="33" spans="1:6" x14ac:dyDescent="0.2">
      <c r="A33" s="92"/>
      <c r="B33" s="92"/>
      <c r="C33" s="92"/>
      <c r="D33" s="92"/>
      <c r="E33" s="92"/>
      <c r="F33" s="92"/>
    </row>
  </sheetData>
  <mergeCells count="6">
    <mergeCell ref="A22:E22"/>
    <mergeCell ref="A3:A4"/>
    <mergeCell ref="C3:F3"/>
    <mergeCell ref="A1:L1"/>
    <mergeCell ref="A2:L2"/>
    <mergeCell ref="G3:L3"/>
  </mergeCells>
  <pageMargins left="0.33" right="0.33" top="0.74803149606299213" bottom="0.74803149606299213" header="0.31496062992125984" footer="0.31496062992125984"/>
  <pageSetup scale="45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1.1</vt:lpstr>
      <vt:lpstr>1.2</vt:lpstr>
      <vt:lpstr>2.1</vt:lpstr>
      <vt:lpstr>2.2</vt:lpstr>
      <vt:lpstr>3.1</vt:lpstr>
      <vt:lpstr>3.2</vt:lpstr>
      <vt:lpstr>3.3</vt:lpstr>
      <vt:lpstr>4.1</vt:lpstr>
      <vt:lpstr>4.2</vt:lpstr>
      <vt:lpstr>4.3</vt:lpstr>
      <vt:lpstr>CONSOLIDADO CON FUENTES</vt:lpstr>
      <vt:lpstr>'1.1'!Títulos_a_imprimir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</dc:creator>
  <cp:lastModifiedBy>Usuario de Windows</cp:lastModifiedBy>
  <cp:lastPrinted>2020-05-23T15:09:49Z</cp:lastPrinted>
  <dcterms:created xsi:type="dcterms:W3CDTF">2020-03-05T13:17:40Z</dcterms:created>
  <dcterms:modified xsi:type="dcterms:W3CDTF">2020-08-29T19:30:18Z</dcterms:modified>
</cp:coreProperties>
</file>