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ontrol interno\lorena camacho\ekogui\"/>
    </mc:Choice>
  </mc:AlternateContent>
  <bookViews>
    <workbookView xWindow="0" yWindow="0" windowWidth="21120" windowHeight="7965"/>
  </bookViews>
  <sheets>
    <sheet name="Principal" sheetId="4" r:id="rId1"/>
    <sheet name="USUARIOS" sheetId="1" r:id="rId2"/>
    <sheet name="ABOGADOS" sheetId="7" r:id="rId3"/>
    <sheet name="JUDICIALES" sheetId="8" r:id="rId4"/>
    <sheet name="PREJUDICIALES" sheetId="9" r:id="rId5"/>
    <sheet name="ARBITRAMENTOS" sheetId="10" r:id="rId6"/>
    <sheet name="PAGOS" sheetId="11" r:id="rId7"/>
    <sheet name="Resumen general" sheetId="5" r:id="rId8"/>
    <sheet name="Base a pegar" sheetId="12" state="hidden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2" i="9" l="1"/>
  <c r="V3" i="9" s="1"/>
  <c r="F9" i="9" s="1"/>
  <c r="W3" i="8"/>
  <c r="C25" i="8" s="1"/>
  <c r="V3" i="7"/>
  <c r="G11" i="1"/>
  <c r="G12" i="1"/>
  <c r="G13" i="1"/>
  <c r="G14" i="1"/>
  <c r="G15" i="1"/>
  <c r="G10" i="1"/>
  <c r="AO3" i="12" l="1"/>
  <c r="AN3" i="12"/>
  <c r="AM3" i="12"/>
  <c r="AL3" i="12"/>
  <c r="AK3" i="12"/>
  <c r="AJ3" i="12"/>
  <c r="AI3" i="12"/>
  <c r="AH3" i="12"/>
  <c r="AG3" i="12"/>
  <c r="AF3" i="12"/>
  <c r="AE3" i="12"/>
  <c r="AD3" i="12"/>
  <c r="AC3" i="12"/>
  <c r="AB3" i="12"/>
  <c r="AA3" i="12"/>
  <c r="Z3" i="12"/>
  <c r="Y3" i="12"/>
  <c r="X3" i="12"/>
  <c r="W3" i="12"/>
  <c r="V3" i="12"/>
  <c r="U3" i="12"/>
  <c r="T3" i="12"/>
  <c r="S3" i="12"/>
  <c r="R3" i="12"/>
  <c r="Q3" i="12"/>
  <c r="P3" i="12"/>
  <c r="O3" i="12"/>
  <c r="N3" i="12"/>
  <c r="M3" i="12"/>
  <c r="L3" i="12"/>
  <c r="K3" i="12"/>
  <c r="J3" i="12"/>
  <c r="I3" i="12"/>
  <c r="H3" i="12"/>
  <c r="G3" i="12"/>
  <c r="F3" i="12"/>
  <c r="E3" i="12"/>
  <c r="D3" i="12"/>
  <c r="C3" i="12"/>
  <c r="B3" i="12"/>
  <c r="A3" i="12"/>
  <c r="F19" i="5"/>
  <c r="F18" i="5"/>
  <c r="F15" i="5"/>
  <c r="F14" i="5"/>
  <c r="F9" i="5"/>
  <c r="F10" i="5"/>
  <c r="F8" i="5"/>
  <c r="F17" i="5"/>
  <c r="F13" i="5"/>
  <c r="C15" i="5"/>
  <c r="C20" i="5"/>
  <c r="C18" i="5"/>
  <c r="C17" i="5"/>
  <c r="C16" i="5"/>
  <c r="C19" i="5" s="1"/>
  <c r="C11" i="5"/>
  <c r="J11" i="1"/>
  <c r="J12" i="1"/>
  <c r="J13" i="1"/>
  <c r="J14" i="1"/>
  <c r="J15" i="1"/>
  <c r="J10" i="1"/>
  <c r="I10" i="1"/>
  <c r="I11" i="1"/>
  <c r="I12" i="1"/>
  <c r="I13" i="1"/>
  <c r="I14" i="1"/>
  <c r="I15" i="1"/>
  <c r="H11" i="1"/>
  <c r="H12" i="1"/>
  <c r="H13" i="1"/>
  <c r="H14" i="1"/>
  <c r="H15" i="1"/>
  <c r="H10" i="1"/>
  <c r="C10" i="5" l="1"/>
  <c r="C9" i="5"/>
  <c r="C8" i="5"/>
  <c r="F11" i="5" l="1"/>
  <c r="V3" i="11"/>
  <c r="V3" i="10"/>
  <c r="F7" i="7" l="1"/>
  <c r="C12" i="5"/>
  <c r="C13" i="5"/>
</calcChain>
</file>

<file path=xl/sharedStrings.xml><?xml version="1.0" encoding="utf-8"?>
<sst xmlns="http://schemas.openxmlformats.org/spreadsheetml/2006/main" count="216" uniqueCount="139">
  <si>
    <t>USUARIOS</t>
  </si>
  <si>
    <t>JEFE FINANCIERO</t>
  </si>
  <si>
    <t>JEFE JURÍDICO</t>
  </si>
  <si>
    <t>ENLACE DE PAGOS</t>
  </si>
  <si>
    <t>JEFE CONTROL INTERNO</t>
  </si>
  <si>
    <t>SECRETARIO TÉCNICO</t>
  </si>
  <si>
    <t>ADMINISTRADOR DE LA ENTIDAD</t>
  </si>
  <si>
    <t>FECHA CREACIÓN  EN EKOGUI</t>
  </si>
  <si>
    <t>NOMBRE</t>
  </si>
  <si>
    <t>Pagos</t>
  </si>
  <si>
    <t>Uso del sistema</t>
  </si>
  <si>
    <t>Plantilla de certificado de Control Interno</t>
  </si>
  <si>
    <t>Agencia Nacional de Defensa Jurídica del Estado</t>
  </si>
  <si>
    <t>Si</t>
  </si>
  <si>
    <t>No</t>
  </si>
  <si>
    <t>N/A</t>
  </si>
  <si>
    <t>ROL</t>
  </si>
  <si>
    <t>TIENE EL ROL</t>
  </si>
  <si>
    <t>FECHA ÚLTIMA CAPACITACIÓN</t>
  </si>
  <si>
    <t>Abogados</t>
  </si>
  <si>
    <t xml:space="preserve">CANTIDAD </t>
  </si>
  <si>
    <t>CANTIDAD DE ABOGADOS</t>
  </si>
  <si>
    <t>ABOGADOS CON PROCESOS ACTIVOS</t>
  </si>
  <si>
    <t>CANTIDAD DE ABOGADOS LITIGANDO</t>
  </si>
  <si>
    <t>ABOGADOS CREADOS EN EKOGUI ACTIVOS</t>
  </si>
  <si>
    <t>ABOGADOS ACTIVOS</t>
  </si>
  <si>
    <t>CANTIDAD</t>
  </si>
  <si>
    <t>ABOGADOS INACTIVOS</t>
  </si>
  <si>
    <t>INFORMACIÓN</t>
  </si>
  <si>
    <t>ÚLTIMA CAPACITACIÓN</t>
  </si>
  <si>
    <t>Entre 01-01-2020 y 30-06-2020</t>
  </si>
  <si>
    <t>Sin capacitación</t>
  </si>
  <si>
    <t>ABOGADOS CON CORREO ACTUALIZADO</t>
  </si>
  <si>
    <t>Cantidad de procesos de más de 33.000 SMMLV</t>
  </si>
  <si>
    <t>CANTIDAD DE PROCESOS ACTIVOS</t>
  </si>
  <si>
    <t>PROCESOS ACTIVOS REGISTRADOS EN EKOGUI</t>
  </si>
  <si>
    <t>PROCESOS SIN ABOGADO ASIGNADO</t>
  </si>
  <si>
    <t>PROCESOS</t>
  </si>
  <si>
    <t>PROCESOS ACTIVOS</t>
  </si>
  <si>
    <t>ACTUALIZACIÓN</t>
  </si>
  <si>
    <t>CALIFICACIÓN DE RIESGO</t>
  </si>
  <si>
    <t>PROCESOS ACTIVOS EN CALIDAD DEMANDADO</t>
  </si>
  <si>
    <t>PROCESOS SIN CALIFICACIÓN</t>
  </si>
  <si>
    <t>PROCESO ENTIDAD TERMINADOS</t>
  </si>
  <si>
    <t>ENTIDAD</t>
  </si>
  <si>
    <t>INFORMACIÓN USUARIOS</t>
  </si>
  <si>
    <t>Usuarios activos</t>
  </si>
  <si>
    <t>Nivel de capacitación</t>
  </si>
  <si>
    <t>Completitud de roles</t>
  </si>
  <si>
    <t>Procesos activos</t>
  </si>
  <si>
    <t>Procesos por abogado</t>
  </si>
  <si>
    <t>Porcentaje de registro</t>
  </si>
  <si>
    <t>Procesos arbitrales</t>
  </si>
  <si>
    <t>Procesos prejudiciales</t>
  </si>
  <si>
    <t>Nivel de actualización</t>
  </si>
  <si>
    <t>Actualización prejudiciales</t>
  </si>
  <si>
    <t>Pagos relacionados</t>
  </si>
  <si>
    <t>Uso del módulo pagos</t>
  </si>
  <si>
    <t>Actualización más de 33.000 SMMLV</t>
  </si>
  <si>
    <t>PREJUDICIALES ACTIVOS</t>
  </si>
  <si>
    <t>REGISTRO EN 2020</t>
  </si>
  <si>
    <t>REGISTRO EN 2019</t>
  </si>
  <si>
    <t>REGISTRO EN 2018 Y ANTERIORES</t>
  </si>
  <si>
    <t>TOTAL PREJUDICIALES ACTIVOS</t>
  </si>
  <si>
    <t>PREJUDICIALES TERMINADOS</t>
  </si>
  <si>
    <t>Prejudiciales</t>
  </si>
  <si>
    <t>TOTAL PREJUDICIALES ACTIVOS EN EKOGUI</t>
  </si>
  <si>
    <t>TOTAL PROCESOS TERMINADOS</t>
  </si>
  <si>
    <t>CANTIDAD PREJUDICIALES</t>
  </si>
  <si>
    <t>Procesos que efectivamente se encuentran activos</t>
  </si>
  <si>
    <t>Proceso que se encuentran terminados</t>
  </si>
  <si>
    <t>TERMINADOS EN EKOGUI</t>
  </si>
  <si>
    <t>PROCESOS TERMINADOS EN 2020</t>
  </si>
  <si>
    <t>PROCESOS ACTIVOS CON ESTADO TERMINADO*</t>
  </si>
  <si>
    <t xml:space="preserve">Procesos de más de 33.000 SMMLV con la pieza demanda </t>
  </si>
  <si>
    <t>Procesos de más de 33.000 SMMLV registrados en eKOGUI</t>
  </si>
  <si>
    <t>PROCESOS CON CALIFICACIÓN  EN 2020</t>
  </si>
  <si>
    <t>PROCESOS CON CALIFICACIÓN ANTERIOR A 2020</t>
  </si>
  <si>
    <t>PROBABILIDAD DE PERDER EL CASO ALTA</t>
  </si>
  <si>
    <t>PROBABILIDAD DE PERDER EL CASO MEDIA</t>
  </si>
  <si>
    <t>PROBABILIDAD DE PERDER EL CASO BAJA</t>
  </si>
  <si>
    <t>PROBABILIDAD DE PERDER EL CASO REMOTA</t>
  </si>
  <si>
    <t>CON PROVISIÓN IGUAL A CERO</t>
  </si>
  <si>
    <t>Procesos Judiciales</t>
  </si>
  <si>
    <t>TERMINADOS ÚLTIMA ACTUACIÓN EN 2020</t>
  </si>
  <si>
    <t>ARBITRAMENTOS</t>
  </si>
  <si>
    <t>ARBITRAMENTOS ACTIVOS</t>
  </si>
  <si>
    <t>ARBITRAMENTOS REGISTRADOS EN EKOGUI</t>
  </si>
  <si>
    <t>PAGOS</t>
  </si>
  <si>
    <t>Gestiona pagos en SIIF de MinHacienda</t>
  </si>
  <si>
    <t>Pagos enlazados</t>
  </si>
  <si>
    <t>Provisión incorrecta</t>
  </si>
  <si>
    <t>JUDICIALES</t>
  </si>
  <si>
    <t>PREJUDICIALES</t>
  </si>
  <si>
    <t>Plantilla de certificado de Control Interno eKOGUI</t>
  </si>
  <si>
    <t>PROCESO TERMINADOS</t>
  </si>
  <si>
    <t>PROVISIÓN CONTABLE</t>
  </si>
  <si>
    <t>REGISTRO DESDE ABRIL 1 2020</t>
  </si>
  <si>
    <t>REGISTRO ENTRE 1 ENERO Y 31 MARZO 2020</t>
  </si>
  <si>
    <t>REGISTRO EN 2019 Y ANTERIORES</t>
  </si>
  <si>
    <t>ARBITRAMENTOS TERMINADOS  EN TOTAL</t>
  </si>
  <si>
    <t>ACTUALIZADO</t>
  </si>
  <si>
    <t>Entre 21-03-2019 y 31-12-2019</t>
  </si>
  <si>
    <t>Capacitaciones anteriores al 21-03-2020</t>
  </si>
  <si>
    <t>PROCESOS SIN ABOGADO ASIGNADO(1)</t>
  </si>
  <si>
    <t>(1)Anteriores a 15 de junio</t>
  </si>
  <si>
    <t>(2) Con fecha de actuación en 2020</t>
  </si>
  <si>
    <t>TERMINADOS EN EKOGUI EN 2020 (2)</t>
  </si>
  <si>
    <t>PROCESOS ACTIVOS CON ESTADO TERMINADO(3)</t>
  </si>
  <si>
    <r>
      <t>(3)En el reporte de activos verifique la columna</t>
    </r>
    <r>
      <rPr>
        <b/>
        <i/>
        <sz val="9"/>
        <color theme="1"/>
        <rFont val="Calibri"/>
        <family val="2"/>
        <scheme val="minor"/>
      </rPr>
      <t xml:space="preserve"> Estado General del proceso</t>
    </r>
  </si>
  <si>
    <t>MAYORES A 33.000 SMMLV(4)</t>
  </si>
  <si>
    <t>(4)Equivalente a un valor indexado de $28.967 millones</t>
  </si>
  <si>
    <t>Procesos de más de 33.000 SMMLV con la pieza demanda(5)</t>
  </si>
  <si>
    <t>(5) Puede ser remitida a la ANDJE o cargada en el sistema</t>
  </si>
  <si>
    <t>PROCESOS ANALIZADOS</t>
  </si>
  <si>
    <t>PROCESOS TERMINADOS CON EJECUTORIA</t>
  </si>
  <si>
    <t>PROCESOS DESFAVORABLES</t>
  </si>
  <si>
    <t>PROCESOS QUE GENERAN EROGACIÓN ECONÓMICA</t>
  </si>
  <si>
    <t>PROCESOS CON VALOR CONDENA MAYOR A CERO</t>
  </si>
  <si>
    <t>TOTAL PREJUDICIALES TERMINADOS en 2020</t>
  </si>
  <si>
    <t>ARBITRAMENTOS TERMINADOS EN EKOGUI</t>
  </si>
  <si>
    <t>(1)Revise esta información en el reporte mensual</t>
  </si>
  <si>
    <t>Tienen Información laboral(3)</t>
  </si>
  <si>
    <t>(3)La visualiza el Administrador</t>
  </si>
  <si>
    <t>(2) La visualiza el abogado</t>
  </si>
  <si>
    <t>Tienen información experiencia(2)</t>
  </si>
  <si>
    <t>Tiene información estudios(2)</t>
  </si>
  <si>
    <t>RETIRADOS EN LA ENTIDAD EN 2020</t>
  </si>
  <si>
    <t>INACTIVADOS EN EKOGUI EN 2020</t>
  </si>
  <si>
    <r>
      <t xml:space="preserve">Por favor seleccione la información que desea registrar, en cualquier momento puede visualizar los resultados de la información que haya registrado seleccionando la opción de </t>
    </r>
    <r>
      <rPr>
        <b/>
        <sz val="11"/>
        <color theme="1"/>
        <rFont val="Calibri"/>
        <family val="2"/>
        <scheme val="minor"/>
      </rPr>
      <t>Ver resultado</t>
    </r>
    <r>
      <rPr>
        <sz val="11"/>
        <color theme="1"/>
        <rFont val="Calibri"/>
        <family val="2"/>
        <scheme val="minor"/>
      </rPr>
      <t>.</t>
    </r>
  </si>
  <si>
    <t>OBSERVACIONES</t>
  </si>
  <si>
    <t>CONDENAS</t>
  </si>
  <si>
    <t>Observaciones</t>
  </si>
  <si>
    <t>Alberto Vargas</t>
  </si>
  <si>
    <t>Doris Lorena Camacho Noguera</t>
  </si>
  <si>
    <t>Vitelio Barrera</t>
  </si>
  <si>
    <t xml:space="preserve">La fecha de creación del Jefe financiero se realizó el 14/09/2020 </t>
  </si>
  <si>
    <t>LORENA CAMACHO NOGUERA</t>
  </si>
  <si>
    <t>CORPORACIÓN AUTÓNOMA REGIONAL DEL ALTO MAGDALENA  - CAM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</si>
</sst>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8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/>
    <xf numFmtId="0" fontId="0" fillId="2" borderId="2" xfId="0" applyFill="1" applyBorder="1" applyAlignment="1"/>
    <xf numFmtId="0" fontId="0" fillId="2" borderId="3" xfId="0" applyFill="1" applyBorder="1" applyAlignment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2" fillId="3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11" xfId="0" applyFont="1" applyFill="1" applyBorder="1" applyAlignment="1">
      <alignment horizontal="center"/>
    </xf>
    <xf numFmtId="0" fontId="7" fillId="2" borderId="0" xfId="0" applyFont="1" applyFill="1" applyBorder="1" applyAlignment="1"/>
    <xf numFmtId="0" fontId="0" fillId="2" borderId="0" xfId="0" applyFill="1" applyBorder="1" applyAlignment="1"/>
    <xf numFmtId="0" fontId="5" fillId="3" borderId="0" xfId="0" applyFont="1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0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/>
    <xf numFmtId="0" fontId="0" fillId="2" borderId="9" xfId="0" applyFill="1" applyBorder="1" applyAlignment="1">
      <alignment vertical="center" wrapText="1"/>
    </xf>
    <xf numFmtId="0" fontId="2" fillId="3" borderId="19" xfId="0" applyFont="1" applyFill="1" applyBorder="1"/>
    <xf numFmtId="0" fontId="10" fillId="2" borderId="0" xfId="0" applyFont="1" applyFill="1"/>
    <xf numFmtId="0" fontId="2" fillId="3" borderId="9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5" fillId="2" borderId="0" xfId="0" applyFont="1" applyFill="1"/>
    <xf numFmtId="0" fontId="0" fillId="0" borderId="9" xfId="0" applyBorder="1"/>
    <xf numFmtId="0" fontId="3" fillId="0" borderId="0" xfId="0" applyFont="1"/>
    <xf numFmtId="9" fontId="0" fillId="0" borderId="9" xfId="1" applyFont="1" applyBorder="1"/>
    <xf numFmtId="0" fontId="0" fillId="0" borderId="0" xfId="0" applyBorder="1" applyAlignment="1"/>
    <xf numFmtId="0" fontId="6" fillId="0" borderId="0" xfId="0" applyFont="1" applyBorder="1" applyAlignment="1"/>
    <xf numFmtId="0" fontId="6" fillId="0" borderId="5" xfId="0" applyFont="1" applyBorder="1" applyAlignment="1"/>
    <xf numFmtId="14" fontId="0" fillId="2" borderId="0" xfId="0" applyNumberFormat="1" applyFill="1"/>
    <xf numFmtId="0" fontId="0" fillId="0" borderId="9" xfId="0" applyFill="1" applyBorder="1"/>
    <xf numFmtId="0" fontId="2" fillId="3" borderId="9" xfId="0" applyFont="1" applyFill="1" applyBorder="1" applyAlignment="1">
      <alignment horizontal="center" vertical="center"/>
    </xf>
    <xf numFmtId="0" fontId="0" fillId="2" borderId="12" xfId="0" applyFill="1" applyBorder="1" applyAlignment="1"/>
    <xf numFmtId="0" fontId="0" fillId="2" borderId="21" xfId="0" applyFill="1" applyBorder="1" applyAlignment="1"/>
    <xf numFmtId="0" fontId="0" fillId="0" borderId="16" xfId="0" applyBorder="1"/>
    <xf numFmtId="0" fontId="10" fillId="0" borderId="15" xfId="0" applyFont="1" applyBorder="1"/>
    <xf numFmtId="0" fontId="10" fillId="2" borderId="17" xfId="0" applyFont="1" applyFill="1" applyBorder="1"/>
    <xf numFmtId="0" fontId="0" fillId="2" borderId="18" xfId="0" applyFill="1" applyBorder="1"/>
    <xf numFmtId="0" fontId="0" fillId="2" borderId="11" xfId="0" applyFill="1" applyBorder="1" applyProtection="1">
      <protection hidden="1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0" fontId="0" fillId="2" borderId="24" xfId="0" applyFill="1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9" xfId="0" applyBorder="1" applyProtection="1">
      <protection locked="0"/>
    </xf>
    <xf numFmtId="0" fontId="12" fillId="0" borderId="4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8" fillId="2" borderId="13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center"/>
      <protection locked="0"/>
    </xf>
    <xf numFmtId="0" fontId="9" fillId="2" borderId="0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0" xfId="0" applyBorder="1" applyAlignment="1" applyProtection="1">
      <alignment horizontal="center"/>
      <protection locked="0"/>
    </xf>
    <xf numFmtId="0" fontId="6" fillId="0" borderId="0" xfId="0" applyFont="1" applyBorder="1" applyAlignment="1">
      <alignment horizontal="center"/>
    </xf>
    <xf numFmtId="0" fontId="0" fillId="0" borderId="4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7" Type="http://schemas.openxmlformats.org/officeDocument/2006/relationships/hyperlink" Target="#'Resumen general'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ABOGADOS!A1"/><Relationship Id="rId4" Type="http://schemas.openxmlformats.org/officeDocument/2006/relationships/hyperlink" Target="#USUARIOS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ABOGADOS!A1"/><Relationship Id="rId4" Type="http://schemas.openxmlformats.org/officeDocument/2006/relationships/hyperlink" Target="#Principal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ABOGADO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ABOGADO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BOGAD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ABOGAD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Principa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57149</xdr:colOff>
      <xdr:row>11</xdr:row>
      <xdr:rowOff>152399</xdr:rowOff>
    </xdr:from>
    <xdr:to>
      <xdr:col>9</xdr:col>
      <xdr:colOff>333149</xdr:colOff>
      <xdr:row>14</xdr:row>
      <xdr:rowOff>12899</xdr:rowOff>
    </xdr:to>
    <xdr:sp macro="" textlink="">
      <xdr:nvSpPr>
        <xdr:cNvPr id="3" name="Rectángulo: esquinas redondeadas 2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16372F7-FB45-41D9-9DAD-AD321D2DD2BC}"/>
            </a:ext>
          </a:extLst>
        </xdr:cNvPr>
        <xdr:cNvSpPr/>
      </xdr:nvSpPr>
      <xdr:spPr>
        <a:xfrm>
          <a:off x="5391149" y="2352674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1</xdr:col>
      <xdr:colOff>609599</xdr:colOff>
      <xdr:row>12</xdr:row>
      <xdr:rowOff>9524</xdr:rowOff>
    </xdr:from>
    <xdr:to>
      <xdr:col>4</xdr:col>
      <xdr:colOff>123599</xdr:colOff>
      <xdr:row>14</xdr:row>
      <xdr:rowOff>60524</xdr:rowOff>
    </xdr:to>
    <xdr:sp macro="" textlink="">
      <xdr:nvSpPr>
        <xdr:cNvPr id="4" name="Rectángulo: esquinas redondeadas 3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4357569-C71E-4747-A766-4B3852BF2112}"/>
            </a:ext>
          </a:extLst>
        </xdr:cNvPr>
        <xdr:cNvSpPr/>
      </xdr:nvSpPr>
      <xdr:spPr>
        <a:xfrm>
          <a:off x="1371599" y="2400299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7</xdr:col>
      <xdr:colOff>57149</xdr:colOff>
      <xdr:row>8</xdr:row>
      <xdr:rowOff>161924</xdr:rowOff>
    </xdr:from>
    <xdr:to>
      <xdr:col>9</xdr:col>
      <xdr:colOff>333149</xdr:colOff>
      <xdr:row>11</xdr:row>
      <xdr:rowOff>22424</xdr:rowOff>
    </xdr:to>
    <xdr:sp macro="" textlink="">
      <xdr:nvSpPr>
        <xdr:cNvPr id="5" name="Rectángulo: esquinas redondeada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C7F8B5F-B37F-4E2E-AED1-07C4D620A95B}"/>
            </a:ext>
          </a:extLst>
        </xdr:cNvPr>
        <xdr:cNvSpPr/>
      </xdr:nvSpPr>
      <xdr:spPr>
        <a:xfrm>
          <a:off x="5391149" y="1790699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Procesos</a:t>
          </a:r>
          <a:r>
            <a:rPr lang="es-CO" sz="1400" baseline="0">
              <a:solidFill>
                <a:schemeClr val="tx1"/>
              </a:solidFill>
            </a:rPr>
            <a:t> 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647699</xdr:colOff>
      <xdr:row>8</xdr:row>
      <xdr:rowOff>161924</xdr:rowOff>
    </xdr:from>
    <xdr:to>
      <xdr:col>4</xdr:col>
      <xdr:colOff>161699</xdr:colOff>
      <xdr:row>11</xdr:row>
      <xdr:rowOff>22424</xdr:rowOff>
    </xdr:to>
    <xdr:sp macro="" textlink="">
      <xdr:nvSpPr>
        <xdr:cNvPr id="6" name="Rectángulo: esquinas redondeadas 5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3EB68510-7856-4F2D-832E-509E3EDFB416}"/>
            </a:ext>
          </a:extLst>
        </xdr:cNvPr>
        <xdr:cNvSpPr/>
      </xdr:nvSpPr>
      <xdr:spPr>
        <a:xfrm>
          <a:off x="1409699" y="1790699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4</xdr:col>
      <xdr:colOff>352424</xdr:colOff>
      <xdr:row>8</xdr:row>
      <xdr:rowOff>171449</xdr:rowOff>
    </xdr:from>
    <xdr:to>
      <xdr:col>6</xdr:col>
      <xdr:colOff>628424</xdr:colOff>
      <xdr:row>11</xdr:row>
      <xdr:rowOff>31949</xdr:rowOff>
    </xdr:to>
    <xdr:sp macro="" textlink="">
      <xdr:nvSpPr>
        <xdr:cNvPr id="7" name="Rectángulo: esquinas redondeadas 6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6A87C818-C2AA-497F-8873-0E388CF3AE51}"/>
            </a:ext>
          </a:extLst>
        </xdr:cNvPr>
        <xdr:cNvSpPr/>
      </xdr:nvSpPr>
      <xdr:spPr>
        <a:xfrm>
          <a:off x="3400424" y="1800224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4</xdr:col>
      <xdr:colOff>333374</xdr:colOff>
      <xdr:row>11</xdr:row>
      <xdr:rowOff>171449</xdr:rowOff>
    </xdr:from>
    <xdr:to>
      <xdr:col>6</xdr:col>
      <xdr:colOff>609374</xdr:colOff>
      <xdr:row>14</xdr:row>
      <xdr:rowOff>31949</xdr:rowOff>
    </xdr:to>
    <xdr:sp macro="" textlink="">
      <xdr:nvSpPr>
        <xdr:cNvPr id="9" name="Rectángulo: esquinas redondeadas 8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D4429412-385D-49D3-84EB-BC4DF5A45465}"/>
            </a:ext>
          </a:extLst>
        </xdr:cNvPr>
        <xdr:cNvSpPr/>
      </xdr:nvSpPr>
      <xdr:spPr>
        <a:xfrm>
          <a:off x="3381374" y="2371724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  <xdr:twoCellAnchor>
    <xdr:from>
      <xdr:col>11</xdr:col>
      <xdr:colOff>19049</xdr:colOff>
      <xdr:row>10</xdr:row>
      <xdr:rowOff>9524</xdr:rowOff>
    </xdr:from>
    <xdr:to>
      <xdr:col>13</xdr:col>
      <xdr:colOff>295049</xdr:colOff>
      <xdr:row>12</xdr:row>
      <xdr:rowOff>60524</xdr:rowOff>
    </xdr:to>
    <xdr:sp macro="" textlink="">
      <xdr:nvSpPr>
        <xdr:cNvPr id="10" name="Rectángulo: esquinas redondeadas 9">
          <a:hlinkClick xmlns:r="http://schemas.openxmlformats.org/officeDocument/2006/relationships" r:id="rId7"/>
          <a:extLst>
            <a:ext uri="{FF2B5EF4-FFF2-40B4-BE49-F238E27FC236}">
              <a16:creationId xmlns="" xmlns:a16="http://schemas.microsoft.com/office/drawing/2014/main" id="{E8819747-9B47-4905-B7B6-1CC75364363A}"/>
            </a:ext>
          </a:extLst>
        </xdr:cNvPr>
        <xdr:cNvSpPr/>
      </xdr:nvSpPr>
      <xdr:spPr>
        <a:xfrm>
          <a:off x="8401049" y="2019299"/>
          <a:ext cx="1800000" cy="4320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/>
            <a:t>Ver resultado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</xdr:row>
      <xdr:rowOff>85725</xdr:rowOff>
    </xdr:from>
    <xdr:to>
      <xdr:col>4</xdr:col>
      <xdr:colOff>1535250</xdr:colOff>
      <xdr:row>3</xdr:row>
      <xdr:rowOff>50325</xdr:rowOff>
    </xdr:to>
    <xdr:sp macro="" textlink="">
      <xdr:nvSpPr>
        <xdr:cNvPr id="8" name="Rectángulo: esquinas redondeadas 7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34AF220-CE73-4F1F-AAAF-03B93BBF3C8A}"/>
            </a:ext>
          </a:extLst>
        </xdr:cNvPr>
        <xdr:cNvSpPr/>
      </xdr:nvSpPr>
      <xdr:spPr>
        <a:xfrm>
          <a:off x="5581650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1695450</xdr:colOff>
      <xdr:row>1</xdr:row>
      <xdr:rowOff>85725</xdr:rowOff>
    </xdr:from>
    <xdr:to>
      <xdr:col>4</xdr:col>
      <xdr:colOff>3135450</xdr:colOff>
      <xdr:row>3</xdr:row>
      <xdr:rowOff>50325</xdr:rowOff>
    </xdr:to>
    <xdr:sp macro="" textlink="">
      <xdr:nvSpPr>
        <xdr:cNvPr id="9" name="Rectángulo: esquinas redondeadas 8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B57F36E-CDBC-4D62-9F51-AE2ADA5D60BC}"/>
            </a:ext>
          </a:extLst>
        </xdr:cNvPr>
        <xdr:cNvSpPr/>
      </xdr:nvSpPr>
      <xdr:spPr>
        <a:xfrm>
          <a:off x="7181850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1</xdr:col>
      <xdr:colOff>1609725</xdr:colOff>
      <xdr:row>1</xdr:row>
      <xdr:rowOff>85725</xdr:rowOff>
    </xdr:from>
    <xdr:to>
      <xdr:col>3</xdr:col>
      <xdr:colOff>154125</xdr:colOff>
      <xdr:row>3</xdr:row>
      <xdr:rowOff>50325</xdr:rowOff>
    </xdr:to>
    <xdr:sp macro="" textlink="">
      <xdr:nvSpPr>
        <xdr:cNvPr id="10" name="Rectángulo: esquinas redondeadas 9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266637D4-7F2F-4052-9527-4AC105CEF1EE}"/>
            </a:ext>
          </a:extLst>
        </xdr:cNvPr>
        <xdr:cNvSpPr/>
      </xdr:nvSpPr>
      <xdr:spPr>
        <a:xfrm>
          <a:off x="2371725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257175</xdr:colOff>
      <xdr:row>1</xdr:row>
      <xdr:rowOff>123825</xdr:rowOff>
    </xdr:from>
    <xdr:to>
      <xdr:col>5</xdr:col>
      <xdr:colOff>1697175</xdr:colOff>
      <xdr:row>3</xdr:row>
      <xdr:rowOff>88425</xdr:rowOff>
    </xdr:to>
    <xdr:sp macro="" textlink="">
      <xdr:nvSpPr>
        <xdr:cNvPr id="11" name="Rectángulo: esquinas redondeadas 10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5B936FB9-EEA3-4AF2-9F42-D0847D220075}"/>
            </a:ext>
          </a:extLst>
        </xdr:cNvPr>
        <xdr:cNvSpPr/>
      </xdr:nvSpPr>
      <xdr:spPr>
        <a:xfrm>
          <a:off x="9972675" y="314325"/>
          <a:ext cx="1440000" cy="3456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28575</xdr:colOff>
      <xdr:row>1</xdr:row>
      <xdr:rowOff>85725</xdr:rowOff>
    </xdr:from>
    <xdr:to>
      <xdr:col>1</xdr:col>
      <xdr:colOff>1468575</xdr:colOff>
      <xdr:row>3</xdr:row>
      <xdr:rowOff>50325</xdr:rowOff>
    </xdr:to>
    <xdr:sp macro="" textlink="">
      <xdr:nvSpPr>
        <xdr:cNvPr id="12" name="Rectángulo: esquinas redondeadas 11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7A028041-1A1C-44D0-B77D-E925300D0E5C}"/>
            </a:ext>
          </a:extLst>
        </xdr:cNvPr>
        <xdr:cNvSpPr/>
      </xdr:nvSpPr>
      <xdr:spPr>
        <a:xfrm>
          <a:off x="790575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3</xdr:col>
      <xdr:colOff>323850</xdr:colOff>
      <xdr:row>1</xdr:row>
      <xdr:rowOff>85725</xdr:rowOff>
    </xdr:from>
    <xdr:to>
      <xdr:col>3</xdr:col>
      <xdr:colOff>1763850</xdr:colOff>
      <xdr:row>3</xdr:row>
      <xdr:rowOff>50325</xdr:rowOff>
    </xdr:to>
    <xdr:sp macro="" textlink="">
      <xdr:nvSpPr>
        <xdr:cNvPr id="13" name="Rectángulo: esquinas redondeadas 12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720246E6-5665-4CDC-AD25-2EA51D7E6820}"/>
            </a:ext>
          </a:extLst>
        </xdr:cNvPr>
        <xdr:cNvSpPr/>
      </xdr:nvSpPr>
      <xdr:spPr>
        <a:xfrm>
          <a:off x="3981450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B929932-1354-4CF5-BB7B-7FEA1B957825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92F481F-D124-448F-A9B5-427F21201D9D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A48CE2A6-65F2-4F8D-9FDB-13DC5AAEF1BA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DC7631A3-BA7F-49C3-90DF-3541CFE9AB00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74972ECD-BC1B-45B6-8D73-0373FCB4D4BD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4E6AEA95-5FFC-485A-BA6F-07EEF53758BB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1924049</xdr:colOff>
      <xdr:row>2</xdr:row>
      <xdr:rowOff>28575</xdr:rowOff>
    </xdr:from>
    <xdr:to>
      <xdr:col>5</xdr:col>
      <xdr:colOff>3364049</xdr:colOff>
      <xdr:row>3</xdr:row>
      <xdr:rowOff>162075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E7BD768-FD4D-4421-9177-DBDC698FCAAC}"/>
            </a:ext>
          </a:extLst>
        </xdr:cNvPr>
        <xdr:cNvSpPr/>
      </xdr:nvSpPr>
      <xdr:spPr>
        <a:xfrm>
          <a:off x="7172324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5</xdr:col>
      <xdr:colOff>314325</xdr:colOff>
      <xdr:row>2</xdr:row>
      <xdr:rowOff>38100</xdr:rowOff>
    </xdr:from>
    <xdr:to>
      <xdr:col>5</xdr:col>
      <xdr:colOff>1754325</xdr:colOff>
      <xdr:row>3</xdr:row>
      <xdr:rowOff>171600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6DAEE14-B062-4020-A2A8-D70F565098FF}"/>
            </a:ext>
          </a:extLst>
        </xdr:cNvPr>
        <xdr:cNvSpPr/>
      </xdr:nvSpPr>
      <xdr:spPr>
        <a:xfrm>
          <a:off x="5562600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1266824</xdr:colOff>
      <xdr:row>2</xdr:row>
      <xdr:rowOff>57150</xdr:rowOff>
    </xdr:from>
    <xdr:to>
      <xdr:col>2</xdr:col>
      <xdr:colOff>2706824</xdr:colOff>
      <xdr:row>4</xdr:row>
      <xdr:rowOff>150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3A695291-5DD1-4FFB-BA8D-8EFD959FD777}"/>
            </a:ext>
          </a:extLst>
        </xdr:cNvPr>
        <xdr:cNvSpPr/>
      </xdr:nvSpPr>
      <xdr:spPr>
        <a:xfrm>
          <a:off x="2285999" y="4476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Abogados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123824</xdr:colOff>
      <xdr:row>2</xdr:row>
      <xdr:rowOff>19050</xdr:rowOff>
    </xdr:from>
    <xdr:to>
      <xdr:col>7</xdr:col>
      <xdr:colOff>811349</xdr:colOff>
      <xdr:row>3</xdr:row>
      <xdr:rowOff>152550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A38DC371-40C2-4A29-9CEB-A9FC8940FDAB}"/>
            </a:ext>
          </a:extLst>
        </xdr:cNvPr>
        <xdr:cNvSpPr/>
      </xdr:nvSpPr>
      <xdr:spPr>
        <a:xfrm>
          <a:off x="8848724" y="409575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381000</xdr:colOff>
      <xdr:row>2</xdr:row>
      <xdr:rowOff>66675</xdr:rowOff>
    </xdr:from>
    <xdr:to>
      <xdr:col>2</xdr:col>
      <xdr:colOff>1059000</xdr:colOff>
      <xdr:row>4</xdr:row>
      <xdr:rowOff>9675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D19A0C14-F8BF-429B-ADCB-F41AA45C264F}"/>
            </a:ext>
          </a:extLst>
        </xdr:cNvPr>
        <xdr:cNvSpPr/>
      </xdr:nvSpPr>
      <xdr:spPr>
        <a:xfrm>
          <a:off x="638175" y="4572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2</xdr:col>
      <xdr:colOff>2924174</xdr:colOff>
      <xdr:row>2</xdr:row>
      <xdr:rowOff>47625</xdr:rowOff>
    </xdr:from>
    <xdr:to>
      <xdr:col>5</xdr:col>
      <xdr:colOff>135074</xdr:colOff>
      <xdr:row>3</xdr:row>
      <xdr:rowOff>181125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FE5D590D-DCCB-4A8F-9D8E-336034E5C955}"/>
            </a:ext>
          </a:extLst>
        </xdr:cNvPr>
        <xdr:cNvSpPr/>
      </xdr:nvSpPr>
      <xdr:spPr>
        <a:xfrm>
          <a:off x="3943349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D0F5EF7-9EA2-4A8B-873E-9C515AEF074D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20E335E-33A3-4D14-B759-A3B393177C26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DCF7BA50-BD9F-4DC4-92A1-0BE7BF1C0D4A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EC22933C-CE88-4CD8-9948-7B7780A54BD9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E76E0530-9FB4-4403-8D94-7CEA62A41E68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56595194-6A0B-44E9-95A0-1D6271C247BF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2B04ECD-0CEC-42E3-B145-59EB780B3CF1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1F59FC8-0C0C-4332-860F-D6B518441040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8E33B6DE-FFBF-4E4D-B96B-31CAFFC248D6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B203A722-9893-4800-A0CD-685870A05466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9F53C0C0-05B7-44B4-A45D-7565FDE16B50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759DC2B8-8EBA-45CA-B392-44937B6A08D0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CC77A45-427A-4F8A-8A3C-4175418635FE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8BD018B-7F83-4DAE-82D5-DC61A901F0F3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C7B81333-7708-4DE4-8EBC-772D62DB6770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1E68CAEE-D6EC-476E-9C8F-9D3DD7AF1133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1D5D93B2-79DF-4FE8-89AE-83131236828C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7F04F382-3C27-4803-9420-0DA7D2AC7F05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257175</xdr:colOff>
      <xdr:row>1</xdr:row>
      <xdr:rowOff>9525</xdr:rowOff>
    </xdr:from>
    <xdr:to>
      <xdr:col>6</xdr:col>
      <xdr:colOff>725625</xdr:colOff>
      <xdr:row>2</xdr:row>
      <xdr:rowOff>95400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EC85F08-173E-4713-B5A6-72F06DDCAF2D}"/>
            </a:ext>
          </a:extLst>
        </xdr:cNvPr>
        <xdr:cNvSpPr/>
      </xdr:nvSpPr>
      <xdr:spPr>
        <a:xfrm>
          <a:off x="7153275" y="200025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8"/>
  <sheetViews>
    <sheetView showGridLines="0" tabSelected="1" workbookViewId="0">
      <selection activeCell="B3" sqref="B3:O4"/>
    </sheetView>
  </sheetViews>
  <sheetFormatPr baseColWidth="10" defaultRowHeight="15" x14ac:dyDescent="0.25"/>
  <sheetData>
    <row r="1" spans="2:15" ht="15.75" thickBot="1" x14ac:dyDescent="0.3"/>
    <row r="2" spans="2:15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2:15" ht="23.25" x14ac:dyDescent="0.35">
      <c r="B3" s="79" t="s">
        <v>94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1"/>
    </row>
    <row r="4" spans="2:15" ht="23.25" x14ac:dyDescent="0.35">
      <c r="B4" s="79" t="s">
        <v>12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1"/>
    </row>
    <row r="5" spans="2:15" x14ac:dyDescent="0.2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2:15" x14ac:dyDescent="0.25">
      <c r="B6" s="5"/>
      <c r="C6" s="82" t="s">
        <v>129</v>
      </c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7"/>
    </row>
    <row r="7" spans="2:15" x14ac:dyDescent="0.25">
      <c r="B7" s="5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7"/>
    </row>
    <row r="8" spans="2:15" x14ac:dyDescent="0.25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7"/>
    </row>
    <row r="9" spans="2:15" x14ac:dyDescent="0.25"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7"/>
    </row>
    <row r="10" spans="2:15" x14ac:dyDescent="0.25"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7"/>
    </row>
    <row r="11" spans="2:15" x14ac:dyDescent="0.25"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7"/>
    </row>
    <row r="12" spans="2:15" x14ac:dyDescent="0.25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7"/>
    </row>
    <row r="13" spans="2:15" x14ac:dyDescent="0.25"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7"/>
    </row>
    <row r="14" spans="2:15" x14ac:dyDescent="0.25"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7"/>
    </row>
    <row r="15" spans="2:15" x14ac:dyDescent="0.25"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7"/>
    </row>
    <row r="16" spans="2:15" x14ac:dyDescent="0.25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7"/>
    </row>
    <row r="17" spans="2:15" x14ac:dyDescent="0.25"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7"/>
    </row>
    <row r="18" spans="2:15" ht="15.75" thickBot="1" x14ac:dyDescent="0.3"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0"/>
    </row>
  </sheetData>
  <sheetProtection algorithmName="SHA-512" hashValue="v+OGTlq+q6Oae72VDN+sgjj2bIwwaNs7K3QlBBMEg8LflToLDQY2HVkS7v5GxJ3ePdMJEq1YOdX8GVr8ULdAAw==" saltValue="VUPC38ch+z74Wo07QKnkBQ==" spinCount="100000" sheet="1" objects="1" scenarios="1"/>
  <mergeCells count="3">
    <mergeCell ref="B3:O3"/>
    <mergeCell ref="B4:O4"/>
    <mergeCell ref="C6:N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T17"/>
  <sheetViews>
    <sheetView workbookViewId="0">
      <selection activeCell="D20" sqref="D20"/>
    </sheetView>
  </sheetViews>
  <sheetFormatPr baseColWidth="10" defaultRowHeight="15" x14ac:dyDescent="0.25"/>
  <cols>
    <col min="1" max="1" width="6.42578125" style="1" customWidth="1"/>
    <col min="2" max="2" width="30.140625" style="1" bestFit="1" customWidth="1"/>
    <col min="3" max="3" width="13.28515625" style="1" customWidth="1"/>
    <col min="4" max="4" width="27.42578125" style="1" customWidth="1"/>
    <col min="5" max="5" width="57.42578125" style="1" customWidth="1"/>
    <col min="6" max="6" width="30.140625" style="1" customWidth="1"/>
    <col min="7" max="7" width="15.7109375" style="1" customWidth="1"/>
    <col min="8" max="9" width="11.42578125" style="42"/>
    <col min="10" max="10" width="11.85546875" style="42" bestFit="1" customWidth="1"/>
    <col min="11" max="16384" width="11.42578125" style="1"/>
  </cols>
  <sheetData>
    <row r="5" spans="2:20" ht="15.75" thickBot="1" x14ac:dyDescent="0.3"/>
    <row r="6" spans="2:20" x14ac:dyDescent="0.25">
      <c r="B6" s="11"/>
      <c r="C6" s="12"/>
      <c r="D6" s="12"/>
      <c r="E6" s="12"/>
      <c r="F6" s="12"/>
      <c r="G6" s="13"/>
    </row>
    <row r="7" spans="2:20" ht="21" x14ac:dyDescent="0.35">
      <c r="B7" s="83" t="s">
        <v>0</v>
      </c>
      <c r="C7" s="84"/>
      <c r="D7" s="84"/>
      <c r="E7" s="84"/>
      <c r="F7" s="84"/>
      <c r="G7" s="85"/>
      <c r="T7" s="1" t="s">
        <v>13</v>
      </c>
    </row>
    <row r="8" spans="2:20" x14ac:dyDescent="0.25">
      <c r="B8" s="14"/>
      <c r="C8" s="15"/>
      <c r="D8" s="15"/>
      <c r="E8" s="15"/>
      <c r="F8" s="15"/>
      <c r="G8" s="16"/>
      <c r="T8" s="1" t="s">
        <v>14</v>
      </c>
    </row>
    <row r="9" spans="2:20" x14ac:dyDescent="0.25">
      <c r="B9" s="22" t="s">
        <v>16</v>
      </c>
      <c r="C9" s="23" t="s">
        <v>17</v>
      </c>
      <c r="D9" s="24" t="s">
        <v>7</v>
      </c>
      <c r="E9" s="23" t="s">
        <v>8</v>
      </c>
      <c r="F9" s="23" t="s">
        <v>18</v>
      </c>
      <c r="G9" s="25" t="s">
        <v>101</v>
      </c>
      <c r="T9" s="1" t="s">
        <v>15</v>
      </c>
    </row>
    <row r="10" spans="2:20" x14ac:dyDescent="0.25">
      <c r="B10" s="21" t="s">
        <v>1</v>
      </c>
      <c r="C10" s="59" t="s">
        <v>13</v>
      </c>
      <c r="D10" s="63"/>
      <c r="E10" s="60" t="s">
        <v>135</v>
      </c>
      <c r="F10" s="61"/>
      <c r="G10" s="58" t="str">
        <f>IF(F10="","",IF(F10&lt;$T$12,"Desactualizado",""))</f>
        <v/>
      </c>
      <c r="H10" s="42">
        <f>+IF(C10="N/A",1,0)</f>
        <v>0</v>
      </c>
      <c r="I10" s="42">
        <f>+IF(C10="Si",1,0)</f>
        <v>1</v>
      </c>
      <c r="J10" s="42">
        <f>+IF(C10="No",1,0)</f>
        <v>0</v>
      </c>
    </row>
    <row r="11" spans="2:20" x14ac:dyDescent="0.25">
      <c r="B11" s="21" t="s">
        <v>2</v>
      </c>
      <c r="C11" s="59" t="s">
        <v>13</v>
      </c>
      <c r="D11" s="63">
        <v>43733</v>
      </c>
      <c r="E11" s="60" t="s">
        <v>133</v>
      </c>
      <c r="F11" s="61"/>
      <c r="G11" s="58" t="str">
        <f t="shared" ref="G11:G15" si="0">IF(F11="","",IF(F11&lt;$T$12,"Desactualizado",""))</f>
        <v/>
      </c>
      <c r="H11" s="42">
        <f t="shared" ref="H11:H15" si="1">+IF(C11="N/A",1,0)</f>
        <v>0</v>
      </c>
      <c r="I11" s="42">
        <f t="shared" ref="I11:I15" si="2">+IF(C11="Si",1,0)</f>
        <v>1</v>
      </c>
      <c r="J11" s="42">
        <f t="shared" ref="J11:J15" si="3">+IF(C11="No",1,0)</f>
        <v>0</v>
      </c>
    </row>
    <row r="12" spans="2:20" x14ac:dyDescent="0.25">
      <c r="B12" s="21" t="s">
        <v>3</v>
      </c>
      <c r="C12" s="59" t="s">
        <v>15</v>
      </c>
      <c r="D12" s="63"/>
      <c r="E12" s="60"/>
      <c r="F12" s="60"/>
      <c r="G12" s="58" t="str">
        <f t="shared" si="0"/>
        <v/>
      </c>
      <c r="H12" s="42">
        <f t="shared" si="1"/>
        <v>1</v>
      </c>
      <c r="I12" s="42">
        <f t="shared" si="2"/>
        <v>0</v>
      </c>
      <c r="J12" s="42">
        <f t="shared" si="3"/>
        <v>0</v>
      </c>
      <c r="T12" s="49">
        <v>43545</v>
      </c>
    </row>
    <row r="13" spans="2:20" x14ac:dyDescent="0.25">
      <c r="B13" s="21" t="s">
        <v>4</v>
      </c>
      <c r="C13" s="59" t="s">
        <v>13</v>
      </c>
      <c r="D13" s="63">
        <v>43887</v>
      </c>
      <c r="E13" s="60" t="s">
        <v>134</v>
      </c>
      <c r="F13" s="61">
        <v>43881</v>
      </c>
      <c r="G13" s="58" t="str">
        <f t="shared" si="0"/>
        <v/>
      </c>
      <c r="H13" s="42">
        <f t="shared" si="1"/>
        <v>0</v>
      </c>
      <c r="I13" s="42">
        <f t="shared" si="2"/>
        <v>1</v>
      </c>
      <c r="J13" s="42">
        <f t="shared" si="3"/>
        <v>0</v>
      </c>
    </row>
    <row r="14" spans="2:20" x14ac:dyDescent="0.25">
      <c r="B14" s="21" t="s">
        <v>5</v>
      </c>
      <c r="C14" s="59" t="s">
        <v>13</v>
      </c>
      <c r="D14" s="63">
        <v>43733</v>
      </c>
      <c r="E14" s="60" t="s">
        <v>133</v>
      </c>
      <c r="F14" s="60"/>
      <c r="G14" s="58" t="str">
        <f t="shared" si="0"/>
        <v/>
      </c>
      <c r="H14" s="42">
        <f t="shared" si="1"/>
        <v>0</v>
      </c>
      <c r="I14" s="42">
        <f t="shared" si="2"/>
        <v>1</v>
      </c>
      <c r="J14" s="42">
        <f t="shared" si="3"/>
        <v>0</v>
      </c>
    </row>
    <row r="15" spans="2:20" x14ac:dyDescent="0.25">
      <c r="B15" s="21" t="s">
        <v>6</v>
      </c>
      <c r="C15" s="59" t="s">
        <v>13</v>
      </c>
      <c r="D15" s="63">
        <v>43733</v>
      </c>
      <c r="E15" s="60" t="s">
        <v>133</v>
      </c>
      <c r="F15" s="60"/>
      <c r="G15" s="58" t="str">
        <f t="shared" si="0"/>
        <v/>
      </c>
      <c r="H15" s="42">
        <f t="shared" si="1"/>
        <v>0</v>
      </c>
      <c r="I15" s="42">
        <f t="shared" si="2"/>
        <v>1</v>
      </c>
      <c r="J15" s="42">
        <f t="shared" si="3"/>
        <v>0</v>
      </c>
    </row>
    <row r="16" spans="2:20" x14ac:dyDescent="0.25">
      <c r="B16" s="14"/>
      <c r="C16" s="15"/>
      <c r="D16" s="15"/>
      <c r="E16" s="15"/>
      <c r="F16" s="15"/>
      <c r="G16" s="16"/>
    </row>
    <row r="17" spans="2:7" ht="15.75" thickBot="1" x14ac:dyDescent="0.3">
      <c r="B17" s="62" t="s">
        <v>132</v>
      </c>
      <c r="C17" s="86" t="s">
        <v>136</v>
      </c>
      <c r="D17" s="86"/>
      <c r="E17" s="86"/>
      <c r="F17" s="86"/>
      <c r="G17" s="87"/>
    </row>
  </sheetData>
  <sheetProtection algorithmName="SHA-512" hashValue="PDJAYRsIPXIGxjO1jyCU7SfuRAX+50uFGcHzf4tiRq3OledIaZdBpG4a5GDLXhGfEXg784qcRUCoKN1AFd/MUw==" saltValue="bVHr7/dBXKKZFPw5Byvmig==" spinCount="100000" sheet="1" objects="1" scenarios="1"/>
  <mergeCells count="2">
    <mergeCell ref="B7:G7"/>
    <mergeCell ref="C17:G17"/>
  </mergeCells>
  <dataValidations count="2">
    <dataValidation type="date" allowBlank="1" showInputMessage="1" showErrorMessage="1" sqref="F10:F15 D10:D15">
      <formula1>40544</formula1>
      <formula2>44012</formula2>
    </dataValidation>
    <dataValidation type="list" allowBlank="1" showInputMessage="1" showErrorMessage="1" sqref="C10:C15">
      <formula1>$T$7:$T$9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21"/>
  <sheetViews>
    <sheetView showGridLines="0" topLeftCell="B5" workbookViewId="0">
      <selection activeCell="H22" sqref="H22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38.7109375" style="1" bestFit="1" customWidth="1"/>
    <col min="4" max="4" width="20.85546875" style="1" customWidth="1"/>
    <col min="5" max="5" width="6.28515625" style="1" customWidth="1"/>
    <col min="6" max="6" width="36.42578125" style="1" customWidth="1"/>
    <col min="7" max="7" width="24.14062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29"/>
      <c r="C2" s="30"/>
      <c r="D2" s="30"/>
      <c r="E2" s="30"/>
      <c r="F2" s="30"/>
      <c r="G2" s="30"/>
      <c r="H2" s="31"/>
    </row>
    <row r="3" spans="2:22" x14ac:dyDescent="0.25">
      <c r="B3" s="14"/>
      <c r="C3" s="15"/>
      <c r="D3" s="15"/>
      <c r="E3" s="15"/>
      <c r="F3" s="15"/>
      <c r="G3" s="15"/>
      <c r="H3" s="16"/>
      <c r="V3" s="28">
        <f>+IF(D11&lt;=10,D11,IF(ROUNDDOWN(D11*10%,0)&lt;10,10,ROUNDDOWN(D11*10%,0)))</f>
        <v>1</v>
      </c>
    </row>
    <row r="4" spans="2:22" x14ac:dyDescent="0.25">
      <c r="B4" s="14"/>
      <c r="C4" s="15"/>
      <c r="D4" s="15"/>
      <c r="E4" s="15"/>
      <c r="F4" s="15"/>
      <c r="G4" s="15"/>
      <c r="H4" s="16"/>
    </row>
    <row r="5" spans="2:22" x14ac:dyDescent="0.25">
      <c r="B5" s="14"/>
      <c r="C5" s="15"/>
      <c r="D5" s="15"/>
      <c r="E5" s="15"/>
      <c r="F5" s="15"/>
      <c r="G5" s="15"/>
      <c r="H5" s="16"/>
    </row>
    <row r="6" spans="2:22" ht="15" customHeight="1" x14ac:dyDescent="0.25">
      <c r="B6" s="14"/>
      <c r="C6" s="27"/>
      <c r="D6" s="27"/>
      <c r="E6" s="27"/>
      <c r="G6" s="32"/>
      <c r="H6" s="33"/>
    </row>
    <row r="7" spans="2:22" ht="23.25" customHeight="1" x14ac:dyDescent="0.35">
      <c r="B7" s="14"/>
      <c r="C7" s="34" t="s">
        <v>19</v>
      </c>
      <c r="D7" s="35"/>
      <c r="E7" s="26"/>
      <c r="F7" s="88" t="str">
        <f>"Seleccione una muestra de "&amp;V3&amp;" abogados activos y complete la siguiente tabla"</f>
        <v>Seleccione una muestra de 1 abogados activos y complete la siguiente tabla</v>
      </c>
      <c r="G7" s="89"/>
      <c r="H7" s="33"/>
    </row>
    <row r="8" spans="2:22" x14ac:dyDescent="0.25">
      <c r="B8" s="14"/>
      <c r="C8" s="15"/>
      <c r="D8" s="15"/>
      <c r="E8" s="15"/>
      <c r="F8" s="90"/>
      <c r="G8" s="91"/>
      <c r="H8" s="16"/>
      <c r="T8" s="1" t="s">
        <v>14</v>
      </c>
    </row>
    <row r="9" spans="2:22" x14ac:dyDescent="0.25">
      <c r="B9" s="14"/>
      <c r="C9" s="23" t="s">
        <v>25</v>
      </c>
      <c r="D9" s="23" t="s">
        <v>26</v>
      </c>
      <c r="E9" s="6"/>
      <c r="F9" s="24" t="s">
        <v>28</v>
      </c>
      <c r="G9" s="24" t="s">
        <v>21</v>
      </c>
      <c r="H9" s="16"/>
      <c r="T9" s="1" t="s">
        <v>15</v>
      </c>
    </row>
    <row r="10" spans="2:22" x14ac:dyDescent="0.25">
      <c r="B10" s="14"/>
      <c r="C10" s="20" t="s">
        <v>23</v>
      </c>
      <c r="D10" s="59">
        <v>1</v>
      </c>
      <c r="E10" s="6"/>
      <c r="F10" s="20" t="s">
        <v>126</v>
      </c>
      <c r="G10" s="59">
        <v>1</v>
      </c>
      <c r="H10" s="16"/>
    </row>
    <row r="11" spans="2:22" x14ac:dyDescent="0.25">
      <c r="B11" s="14"/>
      <c r="C11" s="20" t="s">
        <v>24</v>
      </c>
      <c r="D11" s="59">
        <v>1</v>
      </c>
      <c r="E11" s="6"/>
      <c r="F11" s="20" t="s">
        <v>125</v>
      </c>
      <c r="G11" s="59">
        <v>1</v>
      </c>
      <c r="H11" s="16"/>
    </row>
    <row r="12" spans="2:22" x14ac:dyDescent="0.25">
      <c r="B12" s="14"/>
      <c r="C12" s="20" t="s">
        <v>32</v>
      </c>
      <c r="D12" s="59">
        <v>1</v>
      </c>
      <c r="E12" s="6"/>
      <c r="F12" s="20" t="s">
        <v>122</v>
      </c>
      <c r="G12" s="59">
        <v>1</v>
      </c>
      <c r="H12" s="16"/>
    </row>
    <row r="13" spans="2:22" x14ac:dyDescent="0.25">
      <c r="B13" s="14"/>
      <c r="C13" s="20" t="s">
        <v>22</v>
      </c>
      <c r="D13" s="59">
        <v>1</v>
      </c>
      <c r="E13" s="6"/>
      <c r="F13" s="55" t="s">
        <v>124</v>
      </c>
      <c r="G13" s="54"/>
      <c r="H13" s="16"/>
    </row>
    <row r="14" spans="2:22" x14ac:dyDescent="0.25">
      <c r="B14" s="14"/>
      <c r="E14" s="6"/>
      <c r="F14" s="56" t="s">
        <v>123</v>
      </c>
      <c r="G14" s="57"/>
      <c r="H14" s="16"/>
    </row>
    <row r="15" spans="2:22" x14ac:dyDescent="0.25">
      <c r="B15" s="14"/>
      <c r="C15" s="23" t="s">
        <v>27</v>
      </c>
      <c r="D15" s="23" t="s">
        <v>26</v>
      </c>
      <c r="E15" s="6"/>
      <c r="H15" s="16"/>
    </row>
    <row r="16" spans="2:22" x14ac:dyDescent="0.25">
      <c r="B16" s="14"/>
      <c r="C16" s="20" t="s">
        <v>127</v>
      </c>
      <c r="D16" s="59">
        <v>0</v>
      </c>
      <c r="E16" s="6"/>
      <c r="F16" s="24" t="s">
        <v>29</v>
      </c>
      <c r="G16" s="24" t="s">
        <v>21</v>
      </c>
      <c r="H16" s="16"/>
    </row>
    <row r="17" spans="2:8" x14ac:dyDescent="0.25">
      <c r="B17" s="14"/>
      <c r="C17" s="20" t="s">
        <v>128</v>
      </c>
      <c r="D17" s="59">
        <v>0</v>
      </c>
      <c r="E17" s="6"/>
      <c r="F17" s="20" t="s">
        <v>30</v>
      </c>
      <c r="G17" s="59">
        <v>0</v>
      </c>
      <c r="H17" s="16"/>
    </row>
    <row r="18" spans="2:8" x14ac:dyDescent="0.25">
      <c r="B18" s="14"/>
      <c r="C18" s="38" t="s">
        <v>121</v>
      </c>
      <c r="D18" s="15"/>
      <c r="E18" s="6"/>
      <c r="F18" s="50" t="s">
        <v>102</v>
      </c>
      <c r="G18" s="59">
        <v>1</v>
      </c>
      <c r="H18" s="16"/>
    </row>
    <row r="19" spans="2:8" ht="15.75" thickBot="1" x14ac:dyDescent="0.3">
      <c r="B19" s="14"/>
      <c r="E19" s="6"/>
      <c r="F19" s="20" t="s">
        <v>103</v>
      </c>
      <c r="G19" s="59">
        <v>1</v>
      </c>
      <c r="H19" s="16"/>
    </row>
    <row r="20" spans="2:8" ht="15.75" thickBot="1" x14ac:dyDescent="0.3">
      <c r="B20" s="14"/>
      <c r="C20" s="92"/>
      <c r="D20" s="93"/>
      <c r="E20" s="6"/>
      <c r="F20" s="20" t="s">
        <v>31</v>
      </c>
      <c r="G20" s="59">
        <v>0</v>
      </c>
      <c r="H20" s="16"/>
    </row>
    <row r="21" spans="2:8" ht="15.75" thickBot="1" x14ac:dyDescent="0.3">
      <c r="B21" s="17"/>
      <c r="C21" s="18"/>
      <c r="D21" s="18"/>
      <c r="E21" s="18"/>
      <c r="F21" s="18"/>
      <c r="G21" s="18"/>
      <c r="H21" s="19"/>
    </row>
  </sheetData>
  <sheetProtection algorithmName="SHA-512" hashValue="xMNW3HHyr6XsM4IrOZlAZGKtXDADnWdZh1AKJCQNJCIuZsDUbBpZaUm49nX/bzq0S9BNhE1DRW4D8qsNW3OXMw==" saltValue="DbJaHhygxzlkTkKksOgoQA==" spinCount="100000" sheet="1" objects="1" scenarios="1"/>
  <mergeCells count="2">
    <mergeCell ref="F7:G8"/>
    <mergeCell ref="C20:D2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33"/>
  <sheetViews>
    <sheetView showGridLines="0" topLeftCell="A11" zoomScale="98" zoomScaleNormal="98" workbookViewId="0">
      <selection activeCell="E32" sqref="E32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49.140625" style="1" customWidth="1"/>
    <col min="4" max="4" width="15.28515625" style="1" customWidth="1"/>
    <col min="5" max="5" width="6.28515625" style="1" customWidth="1"/>
    <col min="6" max="6" width="55.85546875" style="1" bestFit="1" customWidth="1"/>
    <col min="7" max="7" width="11.28515625" style="1" customWidth="1"/>
    <col min="8" max="8" width="15.28515625" style="1" customWidth="1"/>
    <col min="9" max="9" width="7.28515625" style="1" customWidth="1"/>
    <col min="10" max="16384" width="11.42578125" style="1"/>
  </cols>
  <sheetData>
    <row r="1" spans="2:23" ht="15.75" thickBot="1" x14ac:dyDescent="0.3"/>
    <row r="2" spans="2:23" ht="9" customHeight="1" x14ac:dyDescent="0.25">
      <c r="B2" s="29"/>
      <c r="C2" s="30"/>
      <c r="D2" s="30"/>
      <c r="E2" s="30"/>
      <c r="F2" s="30"/>
      <c r="G2" s="30"/>
      <c r="H2" s="30"/>
      <c r="I2" s="31"/>
    </row>
    <row r="3" spans="2:23" x14ac:dyDescent="0.25">
      <c r="B3" s="14"/>
      <c r="C3" s="15"/>
      <c r="D3" s="15"/>
      <c r="E3" s="15"/>
      <c r="F3" s="15"/>
      <c r="G3" s="15"/>
      <c r="H3" s="15"/>
      <c r="I3" s="16"/>
      <c r="W3" s="28">
        <f>+IF(D16&lt;=10,D10,IF(ROUNDDOWN(D10*10%,0)&lt;10,10,ROUNDDOWN(D10*10%,0)))</f>
        <v>10</v>
      </c>
    </row>
    <row r="4" spans="2:23" x14ac:dyDescent="0.25">
      <c r="B4" s="14"/>
      <c r="C4" s="15"/>
      <c r="D4" s="15"/>
      <c r="E4" s="15"/>
      <c r="F4" s="15"/>
      <c r="G4" s="15"/>
      <c r="H4" s="15"/>
      <c r="I4" s="16"/>
    </row>
    <row r="5" spans="2:23" ht="9" customHeight="1" x14ac:dyDescent="0.25">
      <c r="B5" s="14"/>
      <c r="C5" s="15"/>
      <c r="D5" s="15"/>
      <c r="E5" s="15"/>
      <c r="F5" s="15"/>
      <c r="G5" s="15"/>
      <c r="H5" s="15"/>
      <c r="I5" s="16"/>
    </row>
    <row r="6" spans="2:23" ht="19.5" customHeight="1" x14ac:dyDescent="0.25">
      <c r="B6" s="14"/>
      <c r="C6" s="94" t="s">
        <v>83</v>
      </c>
      <c r="D6" s="94"/>
      <c r="E6" s="94"/>
      <c r="F6" s="94"/>
      <c r="G6" s="94"/>
      <c r="H6" s="94"/>
      <c r="I6" s="33"/>
    </row>
    <row r="7" spans="2:23" x14ac:dyDescent="0.25">
      <c r="B7" s="14"/>
      <c r="C7" s="15"/>
      <c r="D7" s="15"/>
      <c r="E7" s="15"/>
      <c r="F7" s="15"/>
      <c r="G7" s="15"/>
      <c r="H7" s="15"/>
      <c r="I7" s="16"/>
      <c r="U7" s="1" t="s">
        <v>14</v>
      </c>
    </row>
    <row r="8" spans="2:23" x14ac:dyDescent="0.25">
      <c r="B8" s="14"/>
      <c r="C8" s="23" t="s">
        <v>38</v>
      </c>
      <c r="D8" s="23" t="s">
        <v>26</v>
      </c>
      <c r="E8" s="6"/>
      <c r="F8" s="37" t="s">
        <v>110</v>
      </c>
      <c r="G8" s="37" t="s">
        <v>20</v>
      </c>
      <c r="H8" s="15"/>
      <c r="I8" s="16"/>
      <c r="U8" s="1" t="s">
        <v>15</v>
      </c>
    </row>
    <row r="9" spans="2:23" x14ac:dyDescent="0.25">
      <c r="B9" s="14"/>
      <c r="C9" s="20" t="s">
        <v>34</v>
      </c>
      <c r="D9" s="59">
        <v>49</v>
      </c>
      <c r="E9" s="6"/>
      <c r="F9" s="20" t="s">
        <v>33</v>
      </c>
      <c r="G9" s="59">
        <v>1</v>
      </c>
      <c r="H9" s="15"/>
      <c r="I9" s="16"/>
    </row>
    <row r="10" spans="2:23" x14ac:dyDescent="0.25">
      <c r="B10" s="14"/>
      <c r="C10" s="20" t="s">
        <v>35</v>
      </c>
      <c r="D10" s="59">
        <v>49</v>
      </c>
      <c r="E10" s="6"/>
      <c r="F10" s="20" t="s">
        <v>75</v>
      </c>
      <c r="G10" s="59">
        <v>1</v>
      </c>
      <c r="H10" s="15"/>
      <c r="I10" s="16"/>
    </row>
    <row r="11" spans="2:23" x14ac:dyDescent="0.25">
      <c r="B11" s="14"/>
      <c r="C11" s="20" t="s">
        <v>104</v>
      </c>
      <c r="D11" s="59">
        <v>0</v>
      </c>
      <c r="E11" s="6"/>
      <c r="F11" s="20" t="s">
        <v>112</v>
      </c>
      <c r="G11" s="59">
        <v>1</v>
      </c>
      <c r="H11" s="15"/>
      <c r="I11" s="16"/>
    </row>
    <row r="12" spans="2:23" x14ac:dyDescent="0.25">
      <c r="B12" s="14"/>
      <c r="C12" s="38" t="s">
        <v>105</v>
      </c>
      <c r="E12" s="6"/>
      <c r="F12" s="38" t="s">
        <v>111</v>
      </c>
      <c r="I12" s="16"/>
    </row>
    <row r="13" spans="2:23" x14ac:dyDescent="0.25">
      <c r="B13" s="14"/>
      <c r="E13" s="6"/>
      <c r="F13" s="38" t="s">
        <v>113</v>
      </c>
      <c r="I13" s="16"/>
    </row>
    <row r="14" spans="2:23" x14ac:dyDescent="0.25">
      <c r="B14" s="14"/>
      <c r="C14" s="23" t="s">
        <v>72</v>
      </c>
      <c r="D14" s="23" t="s">
        <v>26</v>
      </c>
      <c r="E14" s="6"/>
      <c r="F14" s="24" t="s">
        <v>40</v>
      </c>
      <c r="G14" s="24" t="s">
        <v>26</v>
      </c>
      <c r="I14" s="16"/>
    </row>
    <row r="15" spans="2:23" x14ac:dyDescent="0.25">
      <c r="B15" s="14"/>
      <c r="C15" s="20" t="s">
        <v>72</v>
      </c>
      <c r="D15" s="59">
        <v>13</v>
      </c>
      <c r="E15" s="6"/>
      <c r="F15" s="20" t="s">
        <v>41</v>
      </c>
      <c r="G15" s="59">
        <v>49</v>
      </c>
      <c r="I15" s="16"/>
    </row>
    <row r="16" spans="2:23" x14ac:dyDescent="0.25">
      <c r="B16" s="14"/>
      <c r="C16" s="20" t="s">
        <v>107</v>
      </c>
      <c r="D16" s="59">
        <v>13</v>
      </c>
      <c r="E16" s="6"/>
      <c r="F16" s="20" t="s">
        <v>76</v>
      </c>
      <c r="G16" s="59">
        <v>42</v>
      </c>
      <c r="H16" s="15"/>
      <c r="I16" s="16"/>
    </row>
    <row r="17" spans="2:9" x14ac:dyDescent="0.25">
      <c r="B17" s="14"/>
      <c r="C17" s="38" t="s">
        <v>106</v>
      </c>
      <c r="E17" s="6"/>
      <c r="F17" s="20" t="s">
        <v>77</v>
      </c>
      <c r="G17" s="59">
        <v>6</v>
      </c>
      <c r="H17" s="15"/>
      <c r="I17" s="16"/>
    </row>
    <row r="18" spans="2:9" x14ac:dyDescent="0.25">
      <c r="B18" s="14"/>
      <c r="E18" s="6"/>
      <c r="F18" s="20" t="s">
        <v>42</v>
      </c>
      <c r="G18" s="59">
        <v>1</v>
      </c>
      <c r="H18" s="15"/>
      <c r="I18" s="16"/>
    </row>
    <row r="19" spans="2:9" x14ac:dyDescent="0.25">
      <c r="B19" s="14"/>
      <c r="E19" s="6"/>
      <c r="H19" s="15"/>
      <c r="I19" s="16"/>
    </row>
    <row r="20" spans="2:9" ht="29.25" customHeight="1" x14ac:dyDescent="0.25">
      <c r="B20" s="14"/>
      <c r="C20" s="51" t="s">
        <v>39</v>
      </c>
      <c r="D20" s="51" t="s">
        <v>26</v>
      </c>
      <c r="E20" s="6"/>
      <c r="F20" s="39" t="s">
        <v>96</v>
      </c>
      <c r="G20" s="39" t="s">
        <v>37</v>
      </c>
      <c r="H20" s="40" t="s">
        <v>82</v>
      </c>
      <c r="I20" s="16"/>
    </row>
    <row r="21" spans="2:9" x14ac:dyDescent="0.25">
      <c r="B21" s="14"/>
      <c r="C21" s="20" t="s">
        <v>95</v>
      </c>
      <c r="D21" s="59">
        <v>75</v>
      </c>
      <c r="E21" s="6"/>
      <c r="F21" s="20" t="s">
        <v>78</v>
      </c>
      <c r="G21" s="59">
        <v>9</v>
      </c>
      <c r="H21" s="59">
        <v>3</v>
      </c>
      <c r="I21" s="16"/>
    </row>
    <row r="22" spans="2:9" x14ac:dyDescent="0.25">
      <c r="B22" s="14"/>
      <c r="C22" s="20" t="s">
        <v>108</v>
      </c>
      <c r="D22" s="59">
        <v>1</v>
      </c>
      <c r="E22" s="6"/>
      <c r="F22" s="20" t="s">
        <v>79</v>
      </c>
      <c r="G22" s="59">
        <v>34</v>
      </c>
      <c r="H22" s="59">
        <v>30</v>
      </c>
      <c r="I22" s="16"/>
    </row>
    <row r="23" spans="2:9" x14ac:dyDescent="0.25">
      <c r="B23" s="14"/>
      <c r="C23" s="38" t="s">
        <v>109</v>
      </c>
      <c r="D23" s="38"/>
      <c r="E23" s="6"/>
      <c r="F23" s="20" t="s">
        <v>80</v>
      </c>
      <c r="G23" s="59">
        <v>1</v>
      </c>
      <c r="H23" s="59">
        <v>0</v>
      </c>
      <c r="I23" s="16"/>
    </row>
    <row r="24" spans="2:9" x14ac:dyDescent="0.25">
      <c r="B24" s="14"/>
      <c r="C24" s="15"/>
      <c r="E24" s="6"/>
      <c r="F24" s="20" t="s">
        <v>81</v>
      </c>
      <c r="G24" s="59">
        <v>5</v>
      </c>
      <c r="H24" s="59">
        <v>5</v>
      </c>
      <c r="I24" s="16"/>
    </row>
    <row r="25" spans="2:9" x14ac:dyDescent="0.25">
      <c r="B25" s="14"/>
      <c r="C25" s="52" t="str">
        <f>"Seleccione "&amp;W3&amp;" procesos teminados en 2020 y llene la siguiente tabla:"</f>
        <v>Seleccione 10 procesos teminados en 2020 y llene la siguiente tabla:</v>
      </c>
      <c r="D25" s="53"/>
      <c r="E25" s="6"/>
      <c r="F25" s="15"/>
      <c r="G25" s="15"/>
      <c r="H25" s="15"/>
      <c r="I25" s="16"/>
    </row>
    <row r="26" spans="2:9" x14ac:dyDescent="0.25">
      <c r="B26" s="14"/>
      <c r="C26" s="51" t="s">
        <v>131</v>
      </c>
      <c r="D26" s="51" t="s">
        <v>26</v>
      </c>
      <c r="E26" s="6"/>
      <c r="F26" s="95" t="s">
        <v>130</v>
      </c>
      <c r="G26" s="96"/>
      <c r="H26" s="97"/>
      <c r="I26" s="16"/>
    </row>
    <row r="27" spans="2:9" x14ac:dyDescent="0.25">
      <c r="B27" s="14"/>
      <c r="C27" s="20" t="s">
        <v>114</v>
      </c>
      <c r="D27" s="59">
        <v>10</v>
      </c>
      <c r="E27" s="6"/>
      <c r="F27" s="65"/>
      <c r="G27" s="66"/>
      <c r="H27" s="67"/>
      <c r="I27" s="16"/>
    </row>
    <row r="28" spans="2:9" x14ac:dyDescent="0.25">
      <c r="B28" s="14"/>
      <c r="C28" s="20" t="s">
        <v>115</v>
      </c>
      <c r="D28" s="59">
        <v>10</v>
      </c>
      <c r="E28" s="6"/>
      <c r="F28" s="64"/>
      <c r="G28" s="68"/>
      <c r="H28" s="69"/>
      <c r="I28" s="16"/>
    </row>
    <row r="29" spans="2:9" x14ac:dyDescent="0.25">
      <c r="B29" s="14"/>
      <c r="C29" s="20" t="s">
        <v>116</v>
      </c>
      <c r="D29" s="59">
        <v>0</v>
      </c>
      <c r="E29" s="6"/>
      <c r="F29" s="64"/>
      <c r="G29" s="68"/>
      <c r="H29" s="69"/>
      <c r="I29" s="16"/>
    </row>
    <row r="30" spans="2:9" x14ac:dyDescent="0.25">
      <c r="B30" s="14"/>
      <c r="C30" s="20" t="s">
        <v>117</v>
      </c>
      <c r="D30" s="59">
        <v>0</v>
      </c>
      <c r="E30" s="6"/>
      <c r="F30" s="64"/>
      <c r="G30" s="68"/>
      <c r="H30" s="69"/>
      <c r="I30" s="16"/>
    </row>
    <row r="31" spans="2:9" x14ac:dyDescent="0.25">
      <c r="B31" s="14"/>
      <c r="C31" s="20" t="s">
        <v>118</v>
      </c>
      <c r="D31" s="59">
        <v>0</v>
      </c>
      <c r="E31" s="6"/>
      <c r="F31" s="70"/>
      <c r="G31" s="71"/>
      <c r="H31" s="72"/>
      <c r="I31" s="16"/>
    </row>
    <row r="32" spans="2:9" x14ac:dyDescent="0.25">
      <c r="B32" s="14"/>
      <c r="C32" s="15"/>
      <c r="E32" s="6"/>
      <c r="F32" s="15"/>
      <c r="G32" s="15"/>
      <c r="H32" s="15"/>
      <c r="I32" s="16"/>
    </row>
    <row r="33" spans="2:9" ht="15.75" thickBot="1" x14ac:dyDescent="0.3">
      <c r="B33" s="17"/>
      <c r="C33" s="18"/>
      <c r="D33" s="18"/>
      <c r="E33" s="18"/>
      <c r="F33" s="18"/>
      <c r="G33" s="18"/>
      <c r="H33" s="18"/>
      <c r="I33" s="19"/>
    </row>
  </sheetData>
  <sheetProtection algorithmName="SHA-512" hashValue="/inFOwLMizLpgp0qIzWx5nVQClbXzdGyofU6WjHFU1NPw3ElnlV2hQWawHacitcjSz+TgnrLvcC/DSQVi/5IxA==" saltValue="b9t8XrS4cSFEqeODI36dBg==" spinCount="100000" sheet="1" objects="1" scenarios="1"/>
  <mergeCells count="2">
    <mergeCell ref="C6:H6"/>
    <mergeCell ref="F26:H26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23"/>
  <sheetViews>
    <sheetView showGridLines="0" topLeftCell="A5" workbookViewId="0">
      <selection activeCell="G13" sqref="G13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40.140625" style="1" bestFit="1" customWidth="1"/>
    <col min="4" max="4" width="20.85546875" style="1" customWidth="1"/>
    <col min="5" max="5" width="6.28515625" style="1" customWidth="1"/>
    <col min="6" max="6" width="47.85546875" style="1" bestFit="1" customWidth="1"/>
    <col min="7" max="7" width="24.14062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29"/>
      <c r="C2" s="30"/>
      <c r="D2" s="30"/>
      <c r="E2" s="30"/>
      <c r="F2" s="30"/>
      <c r="G2" s="30"/>
      <c r="H2" s="31"/>
      <c r="V2" s="1">
        <f>+D13+D14</f>
        <v>1</v>
      </c>
    </row>
    <row r="3" spans="2:22" x14ac:dyDescent="0.25">
      <c r="B3" s="14"/>
      <c r="C3" s="15"/>
      <c r="D3" s="15"/>
      <c r="E3" s="15"/>
      <c r="F3" s="15"/>
      <c r="G3" s="15"/>
      <c r="H3" s="16"/>
      <c r="V3" s="28">
        <f>+IF(V2&lt;=20,V2,IF(ROUNDDOWN(V2*10%,0)&lt;20,20,ROUNDDOWN(V2*10%,0)))</f>
        <v>1</v>
      </c>
    </row>
    <row r="4" spans="2:22" x14ac:dyDescent="0.25">
      <c r="B4" s="14"/>
      <c r="C4" s="15"/>
      <c r="D4" s="15"/>
      <c r="E4" s="15"/>
      <c r="F4" s="15"/>
      <c r="G4" s="15"/>
      <c r="H4" s="16"/>
    </row>
    <row r="5" spans="2:22" x14ac:dyDescent="0.25">
      <c r="B5" s="14"/>
      <c r="C5" s="15"/>
      <c r="D5" s="15"/>
      <c r="E5" s="15"/>
      <c r="F5" s="15"/>
      <c r="G5" s="15"/>
      <c r="H5" s="16"/>
    </row>
    <row r="6" spans="2:22" ht="15" customHeight="1" x14ac:dyDescent="0.25">
      <c r="B6" s="14"/>
      <c r="C6" s="27"/>
      <c r="D6" s="27"/>
      <c r="E6" s="27"/>
      <c r="G6" s="32"/>
      <c r="H6" s="33"/>
    </row>
    <row r="7" spans="2:22" ht="23.25" x14ac:dyDescent="0.25">
      <c r="B7" s="14"/>
      <c r="C7" s="94" t="s">
        <v>65</v>
      </c>
      <c r="D7" s="94"/>
      <c r="E7" s="94"/>
      <c r="F7" s="94"/>
      <c r="G7" s="94"/>
      <c r="H7" s="33"/>
    </row>
    <row r="8" spans="2:22" x14ac:dyDescent="0.25">
      <c r="B8" s="14"/>
      <c r="C8" s="15"/>
      <c r="D8" s="15"/>
      <c r="E8" s="15"/>
      <c r="H8" s="16"/>
      <c r="T8" s="1" t="s">
        <v>14</v>
      </c>
    </row>
    <row r="9" spans="2:22" ht="15" customHeight="1" x14ac:dyDescent="0.25">
      <c r="B9" s="14"/>
      <c r="C9" s="23" t="s">
        <v>59</v>
      </c>
      <c r="D9" s="23" t="s">
        <v>26</v>
      </c>
      <c r="E9" s="6"/>
      <c r="F9" s="88" t="str">
        <f>"Seleccione una muestra de "&amp;V3&amp;" prejudiciales activos registrados antes de 31 de marzo y complete la siguiente tabla"</f>
        <v>Seleccione una muestra de 1 prejudiciales activos registrados antes de 31 de marzo y complete la siguiente tabla</v>
      </c>
      <c r="G9" s="89"/>
      <c r="H9" s="16"/>
      <c r="T9" s="1" t="s">
        <v>15</v>
      </c>
    </row>
    <row r="10" spans="2:22" x14ac:dyDescent="0.25">
      <c r="B10" s="14"/>
      <c r="C10" s="20" t="s">
        <v>63</v>
      </c>
      <c r="D10" s="59">
        <v>0</v>
      </c>
      <c r="E10" s="6"/>
      <c r="F10" s="90"/>
      <c r="G10" s="91"/>
      <c r="H10" s="16"/>
    </row>
    <row r="11" spans="2:22" x14ac:dyDescent="0.25">
      <c r="B11" s="14"/>
      <c r="C11" s="20" t="s">
        <v>66</v>
      </c>
      <c r="D11" s="59">
        <v>0</v>
      </c>
      <c r="E11" s="6"/>
      <c r="F11" s="24" t="s">
        <v>39</v>
      </c>
      <c r="G11" s="24" t="s">
        <v>68</v>
      </c>
      <c r="H11" s="16"/>
    </row>
    <row r="12" spans="2:22" x14ac:dyDescent="0.25">
      <c r="B12" s="14"/>
      <c r="C12" s="20" t="s">
        <v>97</v>
      </c>
      <c r="D12" s="59">
        <v>1</v>
      </c>
      <c r="E12" s="6"/>
      <c r="F12" s="36" t="s">
        <v>69</v>
      </c>
      <c r="G12" s="73">
        <v>0</v>
      </c>
      <c r="H12" s="16"/>
    </row>
    <row r="13" spans="2:22" x14ac:dyDescent="0.25">
      <c r="B13" s="14"/>
      <c r="C13" s="20" t="s">
        <v>98</v>
      </c>
      <c r="D13" s="59">
        <v>1</v>
      </c>
      <c r="E13" s="6"/>
      <c r="F13" s="20" t="s">
        <v>70</v>
      </c>
      <c r="G13" s="59">
        <v>0</v>
      </c>
      <c r="H13" s="16"/>
    </row>
    <row r="14" spans="2:22" x14ac:dyDescent="0.25">
      <c r="B14" s="14"/>
      <c r="C14" s="20" t="s">
        <v>99</v>
      </c>
      <c r="D14" s="59">
        <v>0</v>
      </c>
      <c r="E14" s="6"/>
      <c r="F14"/>
      <c r="G14"/>
      <c r="H14" s="16"/>
    </row>
    <row r="15" spans="2:22" x14ac:dyDescent="0.25">
      <c r="B15" s="14"/>
      <c r="E15" s="6"/>
      <c r="F15"/>
      <c r="G15"/>
      <c r="H15" s="16"/>
    </row>
    <row r="16" spans="2:22" x14ac:dyDescent="0.25">
      <c r="B16" s="14"/>
      <c r="C16" s="23" t="s">
        <v>64</v>
      </c>
      <c r="D16" s="23" t="s">
        <v>26</v>
      </c>
      <c r="E16" s="6"/>
      <c r="F16" s="98" t="s">
        <v>130</v>
      </c>
      <c r="G16" s="99"/>
      <c r="H16" s="16"/>
    </row>
    <row r="17" spans="2:8" x14ac:dyDescent="0.25">
      <c r="B17" s="14"/>
      <c r="C17" s="20" t="s">
        <v>119</v>
      </c>
      <c r="D17" s="59">
        <v>2</v>
      </c>
      <c r="E17" s="6"/>
      <c r="F17" s="74"/>
      <c r="G17" s="75"/>
      <c r="H17" s="16"/>
    </row>
    <row r="18" spans="2:8" x14ac:dyDescent="0.25">
      <c r="B18" s="14"/>
      <c r="C18" s="20" t="s">
        <v>84</v>
      </c>
      <c r="D18" s="59">
        <v>8</v>
      </c>
      <c r="E18" s="6"/>
      <c r="F18" s="74"/>
      <c r="G18" s="75"/>
      <c r="H18" s="16"/>
    </row>
    <row r="19" spans="2:8" x14ac:dyDescent="0.25">
      <c r="B19" s="14"/>
      <c r="C19"/>
      <c r="D19"/>
      <c r="E19" s="6"/>
      <c r="F19" s="76"/>
      <c r="G19" s="77"/>
      <c r="H19" s="16"/>
    </row>
    <row r="20" spans="2:8" x14ac:dyDescent="0.25">
      <c r="B20" s="14"/>
      <c r="C20"/>
      <c r="D20"/>
      <c r="E20" s="6"/>
      <c r="F20"/>
      <c r="G20"/>
      <c r="H20" s="16"/>
    </row>
    <row r="21" spans="2:8" x14ac:dyDescent="0.25">
      <c r="B21" s="14"/>
      <c r="E21" s="6"/>
      <c r="F21" s="15"/>
      <c r="G21" s="15"/>
      <c r="H21" s="16"/>
    </row>
    <row r="22" spans="2:8" x14ac:dyDescent="0.25">
      <c r="B22" s="14"/>
      <c r="C22" s="15"/>
      <c r="D22" s="15"/>
      <c r="E22" s="6"/>
      <c r="H22" s="16"/>
    </row>
    <row r="23" spans="2:8" ht="15.75" thickBot="1" x14ac:dyDescent="0.3">
      <c r="B23" s="17"/>
      <c r="C23" s="18"/>
      <c r="D23" s="18"/>
      <c r="E23" s="18"/>
      <c r="F23" s="18"/>
      <c r="G23" s="18"/>
      <c r="H23" s="19"/>
    </row>
  </sheetData>
  <sheetProtection algorithmName="SHA-512" hashValue="1v16gh64oszuxvIjXR9QnNy+ZhrtkJai6bU2RJfKE9S9CCYfDhwdIN8t7miDs1F/sV3zbdA398VlgZ9d5jN1nA==" saltValue="Kj9KZ8xAhNg3awDvdH6Ysg==" spinCount="100000" sheet="1" objects="1" scenarios="1"/>
  <mergeCells count="3">
    <mergeCell ref="F9:G10"/>
    <mergeCell ref="C7:G7"/>
    <mergeCell ref="F16:G1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1"/>
  <sheetViews>
    <sheetView showGridLines="0" workbookViewId="0">
      <selection activeCell="G10" sqref="G10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38.7109375" style="1" bestFit="1" customWidth="1"/>
    <col min="4" max="4" width="20.85546875" style="1" customWidth="1"/>
    <col min="5" max="5" width="6.28515625" style="1" customWidth="1"/>
    <col min="6" max="6" width="39.42578125" style="1" customWidth="1"/>
    <col min="7" max="7" width="21.710937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29"/>
      <c r="C2" s="30"/>
      <c r="D2" s="30"/>
      <c r="E2" s="30"/>
      <c r="F2" s="30"/>
      <c r="G2" s="30"/>
      <c r="H2" s="31"/>
    </row>
    <row r="3" spans="2:22" x14ac:dyDescent="0.25">
      <c r="B3" s="14"/>
      <c r="C3" s="15"/>
      <c r="D3" s="15"/>
      <c r="E3" s="15"/>
      <c r="F3" s="15"/>
      <c r="G3" s="15"/>
      <c r="H3" s="16"/>
      <c r="V3" s="28">
        <f>+IF(D10&lt;=10,D10,IF(ROUNDDOWN(D10*10%,0)&gt;10,10,ROUNDDOWN(D10*10%,0)))</f>
        <v>0</v>
      </c>
    </row>
    <row r="4" spans="2:22" x14ac:dyDescent="0.25">
      <c r="B4" s="14"/>
      <c r="C4" s="15"/>
      <c r="D4" s="15"/>
      <c r="E4" s="15"/>
      <c r="F4" s="15"/>
      <c r="G4" s="15"/>
      <c r="H4" s="16"/>
    </row>
    <row r="5" spans="2:22" x14ac:dyDescent="0.25">
      <c r="B5" s="14"/>
      <c r="C5" s="15"/>
      <c r="D5" s="15"/>
      <c r="E5" s="15"/>
      <c r="F5" s="15"/>
      <c r="G5" s="15"/>
      <c r="H5" s="16"/>
    </row>
    <row r="6" spans="2:22" ht="36.75" customHeight="1" x14ac:dyDescent="0.35">
      <c r="B6" s="14"/>
      <c r="C6" s="34" t="s">
        <v>85</v>
      </c>
      <c r="D6" s="35"/>
      <c r="E6" s="26"/>
      <c r="F6"/>
      <c r="G6"/>
      <c r="H6" s="33"/>
    </row>
    <row r="7" spans="2:22" x14ac:dyDescent="0.25">
      <c r="B7" s="14"/>
      <c r="C7" s="15"/>
      <c r="D7" s="15"/>
      <c r="E7" s="15"/>
      <c r="F7"/>
      <c r="G7"/>
      <c r="H7" s="16"/>
      <c r="T7" s="1" t="s">
        <v>14</v>
      </c>
    </row>
    <row r="8" spans="2:22" x14ac:dyDescent="0.25">
      <c r="B8" s="14"/>
      <c r="C8" s="23" t="s">
        <v>85</v>
      </c>
      <c r="D8" s="23" t="s">
        <v>26</v>
      </c>
      <c r="E8" s="6"/>
      <c r="F8" s="23" t="s">
        <v>85</v>
      </c>
      <c r="G8" s="23" t="s">
        <v>26</v>
      </c>
      <c r="H8" s="16"/>
      <c r="T8" s="1" t="s">
        <v>15</v>
      </c>
    </row>
    <row r="9" spans="2:22" x14ac:dyDescent="0.25">
      <c r="B9" s="14"/>
      <c r="C9" s="20" t="s">
        <v>86</v>
      </c>
      <c r="D9" s="59">
        <v>0</v>
      </c>
      <c r="E9" s="6"/>
      <c r="F9" s="20" t="s">
        <v>100</v>
      </c>
      <c r="G9" s="78">
        <v>0</v>
      </c>
      <c r="H9" s="16"/>
    </row>
    <row r="10" spans="2:22" x14ac:dyDescent="0.25">
      <c r="B10" s="14"/>
      <c r="C10" s="20" t="s">
        <v>87</v>
      </c>
      <c r="D10" s="59">
        <v>0</v>
      </c>
      <c r="E10" s="6"/>
      <c r="F10" s="20" t="s">
        <v>120</v>
      </c>
      <c r="G10" s="78">
        <v>0</v>
      </c>
      <c r="H10" s="16"/>
    </row>
    <row r="11" spans="2:22" ht="15.75" thickBot="1" x14ac:dyDescent="0.3">
      <c r="B11" s="17"/>
      <c r="C11" s="18"/>
      <c r="D11" s="18"/>
      <c r="E11" s="18"/>
      <c r="F11" s="18"/>
      <c r="G11" s="18"/>
      <c r="H11" s="19"/>
    </row>
  </sheetData>
  <sheetProtection algorithmName="SHA-512" hashValue="oWB62g8mzeBxmgDCG9HLBNuaxnoGZJJebj/1zGgBFE+K+AUzshpw2oQ4nuwFZqHXkI8te6dRLInDxDk7Uh7BmQ==" saltValue="mi7h94MxPg0YuxhdXuvyMQ==" spinCount="100000" sheet="1" objects="1" scenarios="1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1"/>
  <sheetViews>
    <sheetView showGridLines="0" workbookViewId="0">
      <selection activeCell="F6" sqref="F6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38.7109375" style="1" bestFit="1" customWidth="1"/>
    <col min="4" max="4" width="20.85546875" style="1" customWidth="1"/>
    <col min="5" max="5" width="6.28515625" style="1" customWidth="1"/>
    <col min="6" max="6" width="36.42578125" style="1" customWidth="1"/>
    <col min="7" max="7" width="24.14062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29"/>
      <c r="C2" s="30"/>
      <c r="D2" s="30"/>
      <c r="E2" s="30"/>
      <c r="F2" s="30"/>
      <c r="G2" s="30"/>
      <c r="H2" s="31"/>
    </row>
    <row r="3" spans="2:22" x14ac:dyDescent="0.25">
      <c r="B3" s="14"/>
      <c r="C3" s="15"/>
      <c r="D3" s="15"/>
      <c r="E3" s="15"/>
      <c r="F3" s="15"/>
      <c r="G3" s="15"/>
      <c r="H3" s="16"/>
      <c r="V3" s="28" t="e">
        <f>+IF(D10&lt;=10,D10,IF(ROUNDDOWN(D10*10%,0)&gt;10,10,ROUNDDOWN(D10*10%,0)))</f>
        <v>#VALUE!</v>
      </c>
    </row>
    <row r="4" spans="2:22" x14ac:dyDescent="0.25">
      <c r="B4" s="14"/>
      <c r="C4" s="15"/>
      <c r="D4" s="15"/>
      <c r="E4" s="15"/>
      <c r="F4" s="15"/>
      <c r="G4" s="15"/>
      <c r="H4" s="16"/>
    </row>
    <row r="5" spans="2:22" x14ac:dyDescent="0.25">
      <c r="B5" s="14"/>
      <c r="C5" s="15"/>
      <c r="D5" s="15"/>
      <c r="E5" s="15"/>
      <c r="F5" s="15"/>
      <c r="G5" s="15"/>
      <c r="H5" s="16"/>
    </row>
    <row r="6" spans="2:22" ht="21.75" customHeight="1" x14ac:dyDescent="0.35">
      <c r="B6" s="14"/>
      <c r="C6" s="94" t="s">
        <v>9</v>
      </c>
      <c r="D6" s="94"/>
      <c r="E6" s="26"/>
      <c r="F6"/>
      <c r="G6"/>
      <c r="H6" s="33"/>
      <c r="T6" s="1" t="s">
        <v>13</v>
      </c>
    </row>
    <row r="7" spans="2:22" x14ac:dyDescent="0.25">
      <c r="B7" s="14"/>
      <c r="C7" s="15"/>
      <c r="D7" s="15"/>
      <c r="E7" s="15"/>
      <c r="F7"/>
      <c r="G7"/>
      <c r="H7" s="16"/>
      <c r="T7" s="1" t="s">
        <v>14</v>
      </c>
    </row>
    <row r="8" spans="2:22" x14ac:dyDescent="0.25">
      <c r="B8" s="14"/>
      <c r="C8" s="23" t="s">
        <v>38</v>
      </c>
      <c r="D8" s="23" t="s">
        <v>26</v>
      </c>
      <c r="E8" s="6"/>
      <c r="F8"/>
      <c r="G8"/>
      <c r="H8" s="16"/>
      <c r="T8" s="1" t="s">
        <v>15</v>
      </c>
    </row>
    <row r="9" spans="2:22" x14ac:dyDescent="0.25">
      <c r="B9" s="14"/>
      <c r="C9" s="20" t="s">
        <v>89</v>
      </c>
      <c r="D9" s="59" t="s">
        <v>14</v>
      </c>
      <c r="E9" s="6"/>
      <c r="F9"/>
      <c r="G9"/>
      <c r="H9" s="16"/>
    </row>
    <row r="10" spans="2:22" x14ac:dyDescent="0.25">
      <c r="B10" s="14"/>
      <c r="C10" s="20" t="s">
        <v>90</v>
      </c>
      <c r="D10" s="59" t="s">
        <v>15</v>
      </c>
      <c r="E10" s="6"/>
      <c r="F10"/>
      <c r="G10"/>
      <c r="H10" s="16"/>
    </row>
    <row r="11" spans="2:22" ht="15.75" thickBot="1" x14ac:dyDescent="0.3">
      <c r="B11" s="17"/>
      <c r="C11" s="18"/>
      <c r="D11" s="18"/>
      <c r="E11" s="18"/>
      <c r="F11" s="18"/>
      <c r="G11" s="18"/>
      <c r="H11" s="19"/>
    </row>
  </sheetData>
  <sheetProtection algorithmName="SHA-512" hashValue="ivCgTj8RPjufww2Rv+OlBhmv2L4NGoC5DquXzF3WsvPnCiINJBo/7UPh+4s2DTt2MPDrLriFtAPH2BbcbxQt3g==" saltValue="e0na9ylxftKRDbGrciBOqQ==" spinCount="100000" sheet="1" objects="1" scenarios="1"/>
  <mergeCells count="1">
    <mergeCell ref="C6:D6"/>
  </mergeCells>
  <dataValidations count="1">
    <dataValidation type="list" allowBlank="1" showInputMessage="1" showErrorMessage="1" sqref="D9">
      <formula1>$T$6:$T$7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6"/>
  <sheetViews>
    <sheetView showGridLines="0" topLeftCell="A7" workbookViewId="0"/>
  </sheetViews>
  <sheetFormatPr baseColWidth="10" defaultRowHeight="15" x14ac:dyDescent="0.25"/>
  <cols>
    <col min="2" max="2" width="33" bestFit="1" customWidth="1"/>
    <col min="3" max="3" width="14.5703125" bestFit="1" customWidth="1"/>
    <col min="5" max="5" width="33" bestFit="1" customWidth="1"/>
    <col min="6" max="6" width="14.5703125" bestFit="1" customWidth="1"/>
  </cols>
  <sheetData>
    <row r="2" spans="2:13" ht="18.75" x14ac:dyDescent="0.3">
      <c r="B2" s="101" t="s">
        <v>11</v>
      </c>
      <c r="C2" s="101"/>
      <c r="D2" s="101"/>
      <c r="E2" s="101"/>
      <c r="F2" s="101"/>
      <c r="G2" s="101"/>
      <c r="H2" s="47"/>
      <c r="I2" s="47"/>
      <c r="J2" s="47"/>
      <c r="K2" s="47"/>
      <c r="L2" s="47"/>
      <c r="M2" s="48"/>
    </row>
    <row r="3" spans="2:13" ht="18.75" x14ac:dyDescent="0.3">
      <c r="B3" s="101" t="s">
        <v>12</v>
      </c>
      <c r="C3" s="101"/>
      <c r="D3" s="101"/>
      <c r="E3" s="101"/>
      <c r="F3" s="101"/>
      <c r="G3" s="101"/>
      <c r="H3" s="47"/>
      <c r="I3" s="47"/>
      <c r="J3" s="47"/>
      <c r="K3" s="47"/>
      <c r="L3" s="47"/>
      <c r="M3" s="48"/>
    </row>
    <row r="4" spans="2:13" ht="23.25" x14ac:dyDescent="0.3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2:13" x14ac:dyDescent="0.25">
      <c r="B5" t="s">
        <v>44</v>
      </c>
      <c r="C5" s="100" t="s">
        <v>138</v>
      </c>
      <c r="D5" s="100"/>
      <c r="E5" s="100"/>
      <c r="F5" s="100"/>
      <c r="G5" s="100"/>
      <c r="H5" s="6"/>
      <c r="I5" s="6"/>
      <c r="J5" s="6"/>
    </row>
    <row r="6" spans="2:13" x14ac:dyDescent="0.25">
      <c r="B6" t="s">
        <v>4</v>
      </c>
      <c r="C6" s="100" t="s">
        <v>137</v>
      </c>
      <c r="D6" s="100"/>
      <c r="E6" s="100"/>
      <c r="F6" s="100"/>
      <c r="G6" s="100"/>
      <c r="H6" s="46"/>
      <c r="I6" s="46"/>
      <c r="J6" s="46"/>
    </row>
    <row r="7" spans="2:13" x14ac:dyDescent="0.25">
      <c r="H7" s="6"/>
      <c r="I7" s="6"/>
      <c r="J7" s="6"/>
    </row>
    <row r="8" spans="2:13" x14ac:dyDescent="0.25">
      <c r="B8" t="s">
        <v>45</v>
      </c>
      <c r="C8" s="44" t="str">
        <f>+IF(SUM(USUARIOS!I10:J15)=0,"Falta diligenciar","")</f>
        <v/>
      </c>
      <c r="E8" t="s">
        <v>93</v>
      </c>
      <c r="F8" s="44" t="str">
        <f>+IF(PREJUDICIALES!$D$10="","Falta  actualizar","")</f>
        <v/>
      </c>
    </row>
    <row r="9" spans="2:13" x14ac:dyDescent="0.25">
      <c r="B9" s="43" t="s">
        <v>48</v>
      </c>
      <c r="C9" s="45">
        <f>+SUM(USUARIOS!I10:I15)/(6-SUM(USUARIOS!H10:H15))</f>
        <v>1</v>
      </c>
      <c r="E9" s="43" t="s">
        <v>53</v>
      </c>
      <c r="F9" s="43">
        <f>+PREJUDICIALES!$D$11</f>
        <v>0</v>
      </c>
    </row>
    <row r="10" spans="2:13" x14ac:dyDescent="0.25">
      <c r="B10" s="43" t="s">
        <v>46</v>
      </c>
      <c r="C10" s="43">
        <f>+ABOGADOS!$D$11+SUM(USUARIOS!I10:I15)</f>
        <v>6</v>
      </c>
      <c r="E10" s="43" t="s">
        <v>51</v>
      </c>
      <c r="F10" s="43" t="e">
        <f>+PREJUDICIALES!$D$11/PREJUDICIALES!$D$10</f>
        <v>#DIV/0!</v>
      </c>
    </row>
    <row r="11" spans="2:13" x14ac:dyDescent="0.25">
      <c r="B11" s="43" t="s">
        <v>10</v>
      </c>
      <c r="C11" s="43">
        <f>+ABOGADOS!$D$14/ABOGADOS!$D$11</f>
        <v>0</v>
      </c>
      <c r="E11" s="43" t="s">
        <v>55</v>
      </c>
      <c r="F11" s="43">
        <f>+PREJUDICIALES!$G$13/PREJUDICIALES!$V$3</f>
        <v>0</v>
      </c>
    </row>
    <row r="12" spans="2:13" x14ac:dyDescent="0.25">
      <c r="B12" s="43" t="s">
        <v>47</v>
      </c>
      <c r="C12" s="43">
        <f>+(ABOGADOS!$G$17+ABOGADOS!$G$18+ABOGADOS!$G$19*0.5)/ABOGADOS!$V$3</f>
        <v>1.5</v>
      </c>
    </row>
    <row r="13" spans="2:13" x14ac:dyDescent="0.25">
      <c r="B13" s="43" t="s">
        <v>54</v>
      </c>
      <c r="C13" s="43">
        <f>+(ABOGADOS!$G$10+ABOGADOS!$G$11+ABOGADOS!$G$12)/(ABOGADOS!$V$3*3)</f>
        <v>1</v>
      </c>
      <c r="E13" t="s">
        <v>85</v>
      </c>
      <c r="F13" s="44" t="str">
        <f>+IF(JUDICIALES!$D$9="","Falta  actualizar","")</f>
        <v/>
      </c>
    </row>
    <row r="14" spans="2:13" x14ac:dyDescent="0.25">
      <c r="E14" s="43" t="s">
        <v>52</v>
      </c>
      <c r="F14" s="43">
        <f>+ARBITRAMENTOS!D10</f>
        <v>0</v>
      </c>
    </row>
    <row r="15" spans="2:13" x14ac:dyDescent="0.25">
      <c r="B15" t="s">
        <v>92</v>
      </c>
      <c r="C15" s="44" t="str">
        <f>+IF(JUDICIALES!$D$9="","Falta  actualizar","")</f>
        <v/>
      </c>
      <c r="E15" s="43" t="s">
        <v>51</v>
      </c>
      <c r="F15" s="43" t="e">
        <f>+ARBITRAMENTOS!D10/ARBITRAMENTOS!D9</f>
        <v>#DIV/0!</v>
      </c>
    </row>
    <row r="16" spans="2:13" x14ac:dyDescent="0.25">
      <c r="B16" s="43" t="s">
        <v>49</v>
      </c>
      <c r="C16" s="43">
        <f>+JUDICIALES!$D$10</f>
        <v>49</v>
      </c>
    </row>
    <row r="17" spans="2:6" x14ac:dyDescent="0.25">
      <c r="B17" s="43" t="s">
        <v>51</v>
      </c>
      <c r="C17" s="43">
        <f>+JUDICIALES!$D$10/JUDICIALES!$D$9</f>
        <v>1</v>
      </c>
      <c r="E17" t="s">
        <v>88</v>
      </c>
      <c r="F17" s="44" t="str">
        <f>+IF(JUDICIALES!$D$9="","Falta  actualizar","")</f>
        <v/>
      </c>
    </row>
    <row r="18" spans="2:6" x14ac:dyDescent="0.25">
      <c r="B18" s="43" t="s">
        <v>58</v>
      </c>
      <c r="C18" s="43">
        <f>+JUDICIALES!$G$11/JUDICIALES!$G$10</f>
        <v>1</v>
      </c>
      <c r="E18" s="43" t="s">
        <v>56</v>
      </c>
      <c r="F18" s="43" t="str">
        <f>+PAGOS!D10</f>
        <v>N/A</v>
      </c>
    </row>
    <row r="19" spans="2:6" x14ac:dyDescent="0.25">
      <c r="B19" s="43" t="s">
        <v>50</v>
      </c>
      <c r="C19" s="43">
        <f>+C16/ABOGADOS!$D$11</f>
        <v>49</v>
      </c>
      <c r="E19" s="43" t="s">
        <v>57</v>
      </c>
      <c r="F19" s="43" t="str">
        <f>+IF(PAGOS!D9="No","No aplica","si")</f>
        <v>No aplica</v>
      </c>
    </row>
    <row r="20" spans="2:6" x14ac:dyDescent="0.25">
      <c r="B20" s="43" t="s">
        <v>91</v>
      </c>
      <c r="C20" s="43">
        <f>1-(JUDICIALES!$H$22+JUDICIALES!$H$23+JUDICIALES!$H$24)/(JUDICIALES!$G$22+JUDICIALES!$G$23+JUDICIALES!$G$24)</f>
        <v>0.125</v>
      </c>
    </row>
    <row r="21" spans="2:6" ht="15.75" thickBot="1" x14ac:dyDescent="0.3"/>
    <row r="22" spans="2:6" x14ac:dyDescent="0.25">
      <c r="B22" s="2" t="s">
        <v>132</v>
      </c>
      <c r="C22" s="3"/>
      <c r="D22" s="3"/>
      <c r="E22" s="3"/>
      <c r="F22" s="4"/>
    </row>
    <row r="23" spans="2:6" x14ac:dyDescent="0.25">
      <c r="B23" s="102"/>
      <c r="C23" s="103"/>
      <c r="D23" s="103"/>
      <c r="E23" s="103"/>
      <c r="F23" s="104"/>
    </row>
    <row r="24" spans="2:6" x14ac:dyDescent="0.25">
      <c r="B24" s="102"/>
      <c r="C24" s="103"/>
      <c r="D24" s="103"/>
      <c r="E24" s="103"/>
      <c r="F24" s="104"/>
    </row>
    <row r="25" spans="2:6" x14ac:dyDescent="0.25">
      <c r="B25" s="102"/>
      <c r="C25" s="103"/>
      <c r="D25" s="103"/>
      <c r="E25" s="103"/>
      <c r="F25" s="104"/>
    </row>
    <row r="26" spans="2:6" ht="15.75" thickBot="1" x14ac:dyDescent="0.3">
      <c r="B26" s="105"/>
      <c r="C26" s="106"/>
      <c r="D26" s="106"/>
      <c r="E26" s="106"/>
      <c r="F26" s="107"/>
    </row>
  </sheetData>
  <sheetProtection algorithmName="SHA-512" hashValue="v/A3/ct4kfTdKlo6KouNRT9nH53VbVNIIhfkKs+WbLhMDNMGGLqKD81jY4VbdueOJ/nl+pY0YuE/dIkmKcgAzA==" saltValue="vUQFfrevOAr2Osg2xuragA==" spinCount="100000" sheet="1" objects="1" scenarios="1"/>
  <mergeCells count="5">
    <mergeCell ref="C5:G5"/>
    <mergeCell ref="C6:G6"/>
    <mergeCell ref="B2:G2"/>
    <mergeCell ref="B3:G3"/>
    <mergeCell ref="B23:F2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3"/>
  <sheetViews>
    <sheetView workbookViewId="0">
      <selection activeCell="A2" sqref="A2"/>
    </sheetView>
  </sheetViews>
  <sheetFormatPr baseColWidth="10" defaultRowHeight="15" x14ac:dyDescent="0.25"/>
  <sheetData>
    <row r="2" spans="1:41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34</v>
      </c>
      <c r="H2" t="s">
        <v>35</v>
      </c>
      <c r="I2" t="s">
        <v>36</v>
      </c>
      <c r="J2" t="s">
        <v>72</v>
      </c>
      <c r="K2" t="s">
        <v>71</v>
      </c>
      <c r="L2" t="s">
        <v>43</v>
      </c>
      <c r="M2" t="s">
        <v>73</v>
      </c>
      <c r="N2" t="s">
        <v>33</v>
      </c>
      <c r="O2" t="s">
        <v>75</v>
      </c>
      <c r="P2" t="s">
        <v>74</v>
      </c>
      <c r="Q2" t="s">
        <v>41</v>
      </c>
      <c r="R2" t="s">
        <v>76</v>
      </c>
      <c r="S2" t="s">
        <v>77</v>
      </c>
      <c r="T2" t="s">
        <v>42</v>
      </c>
      <c r="U2" t="s">
        <v>78</v>
      </c>
      <c r="V2" t="s">
        <v>79</v>
      </c>
      <c r="W2" t="s">
        <v>80</v>
      </c>
      <c r="X2" t="s">
        <v>81</v>
      </c>
      <c r="Y2" t="s">
        <v>78</v>
      </c>
      <c r="Z2" t="s">
        <v>79</v>
      </c>
      <c r="AA2" t="s">
        <v>80</v>
      </c>
      <c r="AB2" t="s">
        <v>81</v>
      </c>
      <c r="AC2" t="s">
        <v>63</v>
      </c>
      <c r="AD2" t="s">
        <v>66</v>
      </c>
      <c r="AE2" t="s">
        <v>60</v>
      </c>
      <c r="AF2" t="s">
        <v>61</v>
      </c>
      <c r="AG2" t="s">
        <v>62</v>
      </c>
      <c r="AH2" t="s">
        <v>67</v>
      </c>
      <c r="AI2" t="s">
        <v>84</v>
      </c>
      <c r="AJ2" t="s">
        <v>69</v>
      </c>
      <c r="AK2" t="s">
        <v>70</v>
      </c>
      <c r="AL2" t="s">
        <v>86</v>
      </c>
      <c r="AM2" t="s">
        <v>87</v>
      </c>
      <c r="AN2" s="15" t="s">
        <v>89</v>
      </c>
      <c r="AO2" s="15" t="s">
        <v>90</v>
      </c>
    </row>
    <row r="3" spans="1:41" x14ac:dyDescent="0.25">
      <c r="A3" t="str">
        <f>+USUARIOS!C10</f>
        <v>Si</v>
      </c>
      <c r="B3" t="str">
        <f>+USUARIOS!C11</f>
        <v>Si</v>
      </c>
      <c r="C3" t="str">
        <f>+USUARIOS!C12</f>
        <v>N/A</v>
      </c>
      <c r="D3" t="str">
        <f>+USUARIOS!C13</f>
        <v>Si</v>
      </c>
      <c r="E3" t="str">
        <f>+USUARIOS!C14</f>
        <v>Si</v>
      </c>
      <c r="F3" t="str">
        <f>+USUARIOS!C15</f>
        <v>Si</v>
      </c>
      <c r="G3">
        <f>+JUDICIALES!D9</f>
        <v>49</v>
      </c>
      <c r="H3">
        <f>+JUDICIALES!D10</f>
        <v>49</v>
      </c>
      <c r="I3">
        <f>+JUDICIALES!D11</f>
        <v>0</v>
      </c>
      <c r="J3">
        <f>+JUDICIALES!D15</f>
        <v>13</v>
      </c>
      <c r="K3">
        <f>+JUDICIALES!D16</f>
        <v>13</v>
      </c>
      <c r="L3">
        <f>+JUDICIALES!D21</f>
        <v>75</v>
      </c>
      <c r="M3">
        <f>+JUDICIALES!D22</f>
        <v>1</v>
      </c>
      <c r="N3">
        <f>+JUDICIALES!G9</f>
        <v>1</v>
      </c>
      <c r="O3">
        <f>+JUDICIALES!G10</f>
        <v>1</v>
      </c>
      <c r="P3">
        <f>+JUDICIALES!G11</f>
        <v>1</v>
      </c>
      <c r="Q3">
        <f>+JUDICIALES!G15</f>
        <v>49</v>
      </c>
      <c r="R3">
        <f>+JUDICIALES!G16</f>
        <v>42</v>
      </c>
      <c r="S3">
        <f>+JUDICIALES!G17</f>
        <v>6</v>
      </c>
      <c r="T3">
        <f>+JUDICIALES!G18</f>
        <v>1</v>
      </c>
      <c r="U3">
        <f>+JUDICIALES!G21</f>
        <v>9</v>
      </c>
      <c r="V3">
        <f>+JUDICIALES!G22</f>
        <v>34</v>
      </c>
      <c r="W3">
        <f>+JUDICIALES!G23</f>
        <v>1</v>
      </c>
      <c r="X3">
        <f>+JUDICIALES!G24</f>
        <v>5</v>
      </c>
      <c r="Y3">
        <f>+JUDICIALES!H21</f>
        <v>3</v>
      </c>
      <c r="Z3">
        <f>+JUDICIALES!H22</f>
        <v>30</v>
      </c>
      <c r="AA3">
        <f>+JUDICIALES!H23</f>
        <v>0</v>
      </c>
      <c r="AB3">
        <f>+JUDICIALES!H24</f>
        <v>5</v>
      </c>
      <c r="AC3">
        <f>+PREJUDICIALES!D10</f>
        <v>0</v>
      </c>
      <c r="AD3">
        <f>+PREJUDICIALES!D11</f>
        <v>0</v>
      </c>
      <c r="AE3">
        <f>+PREJUDICIALES!D12</f>
        <v>1</v>
      </c>
      <c r="AF3">
        <f>+PREJUDICIALES!D13</f>
        <v>1</v>
      </c>
      <c r="AG3">
        <f>+PREJUDICIALES!D14</f>
        <v>0</v>
      </c>
      <c r="AH3">
        <f>+PREJUDICIALES!D17</f>
        <v>2</v>
      </c>
      <c r="AI3">
        <f>+PREJUDICIALES!D18</f>
        <v>8</v>
      </c>
      <c r="AJ3">
        <f>+PREJUDICIALES!G12</f>
        <v>0</v>
      </c>
      <c r="AK3">
        <f>+PREJUDICIALES!G13</f>
        <v>0</v>
      </c>
      <c r="AL3">
        <f>+ARBITRAMENTOS!D9</f>
        <v>0</v>
      </c>
      <c r="AM3">
        <f>+ARBITRAMENTOS!D10</f>
        <v>0</v>
      </c>
      <c r="AN3" t="str">
        <f>+PAGOS!D9</f>
        <v>No</v>
      </c>
      <c r="AO3" t="str">
        <f>+PAGOS!D10</f>
        <v>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Principal</vt:lpstr>
      <vt:lpstr>USUARIOS</vt:lpstr>
      <vt:lpstr>ABOGADOS</vt:lpstr>
      <vt:lpstr>JUDICIALES</vt:lpstr>
      <vt:lpstr>PREJUDICIALES</vt:lpstr>
      <vt:lpstr>ARBITRAMENTOS</vt:lpstr>
      <vt:lpstr>PAGOS</vt:lpstr>
      <vt:lpstr>Resumen general</vt:lpstr>
      <vt:lpstr>Base a pegar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 Garzón Peraza</dc:creator>
  <cp:lastModifiedBy>Doris Lorena Camacho Noguera</cp:lastModifiedBy>
  <dcterms:created xsi:type="dcterms:W3CDTF">2020-06-25T21:16:25Z</dcterms:created>
  <dcterms:modified xsi:type="dcterms:W3CDTF">2020-09-17T15:56:07Z</dcterms:modified>
</cp:coreProperties>
</file>