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cuments\CAM2022\INFORME DE GESTIÓN 2021\DOCUMENTO FINAL REMITIDO 28_02_2022\"/>
    </mc:Choice>
  </mc:AlternateContent>
  <bookViews>
    <workbookView xWindow="0" yWindow="0" windowWidth="20490" windowHeight="5850"/>
  </bookViews>
  <sheets>
    <sheet name="Anexo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1" i="1"/>
  <c r="C25" i="1"/>
  <c r="C30" i="1"/>
  <c r="C37" i="1"/>
  <c r="C39" i="1"/>
  <c r="B39" i="1" l="1"/>
  <c r="B35" i="1"/>
  <c r="B37" i="1"/>
  <c r="B30" i="1"/>
  <c r="B25" i="1"/>
  <c r="B21" i="1"/>
  <c r="B17" i="1"/>
  <c r="C41" i="1" l="1"/>
  <c r="E20" i="1"/>
  <c r="E24" i="1"/>
  <c r="E27" i="1"/>
  <c r="E22" i="1"/>
  <c r="E40" i="1"/>
  <c r="E31" i="1"/>
  <c r="E18" i="1" l="1"/>
  <c r="E17" i="1"/>
  <c r="E26" i="1"/>
  <c r="E30" i="1"/>
  <c r="E37" i="1"/>
  <c r="E39" i="1"/>
  <c r="E38" i="1"/>
  <c r="E23" i="1"/>
  <c r="E36" i="1"/>
  <c r="E33" i="1"/>
  <c r="E32" i="1"/>
  <c r="E19" i="1"/>
  <c r="E21" i="1" l="1"/>
  <c r="E35" i="1"/>
  <c r="E25" i="1"/>
  <c r="E41" i="1" l="1"/>
  <c r="B28" i="1"/>
  <c r="B12" i="1"/>
  <c r="B9" i="1"/>
  <c r="B6" i="1"/>
  <c r="B3" i="1"/>
  <c r="B41" i="1" l="1"/>
</calcChain>
</file>

<file path=xl/sharedStrings.xml><?xml version="1.0" encoding="utf-8"?>
<sst xmlns="http://schemas.openxmlformats.org/spreadsheetml/2006/main" count="66" uniqueCount="65">
  <si>
    <t xml:space="preserve">PROGRAMA 1. GESTIÓN Y CONSERVACION DE LA RIQUEZA NATURAL </t>
  </si>
  <si>
    <t>PROGRAMA 2. CONSERVACIÓN DE LOS RECURSOS NATURALES EN EL DESARROLLO SECTORIAL PRODUCTIVO</t>
  </si>
  <si>
    <t>4. INSTITUCIÓN AMBIENTAL MODERNA Y GENERACIÓN DE CAPACIDADES</t>
  </si>
  <si>
    <t>ARMONIZACION</t>
  </si>
  <si>
    <t>PROGRAMA 3. DESARROLLO TERRITORIAL SOSTENIBLE Y ADAPTACIÓN AL CAMBIO CLIMÁTICO</t>
  </si>
  <si>
    <t>02-0900-01 Desarrollo Sectorial Sostenible</t>
  </si>
  <si>
    <t>02-900-02 Negocios Verdes</t>
  </si>
  <si>
    <t>03-900-02 Gestion del conocimiento y Reduccion del Riesgo de Desastres</t>
  </si>
  <si>
    <t xml:space="preserve">PROGRAMA 3201: FORTALECIMIENTO DEL DESEMPEÑO AMBIENTAL DE LOS  SECTORES PRODUCTIVOS </t>
  </si>
  <si>
    <t>320101.  Desarrollo sectorial sostenible</t>
  </si>
  <si>
    <t xml:space="preserve">320102.  Negocios verdes </t>
  </si>
  <si>
    <t>320103.  Control y vigilancia al desarrollo sectorial sostenible</t>
  </si>
  <si>
    <t>PROGRAMA 3202: CONSERVACION DE LA BIODIVERSIDAD Y SUS SERVICIOS ECOSISTEMICOS</t>
  </si>
  <si>
    <t>320201  Gestión integral de la biodiversidad y sus servicios ecosistémicos</t>
  </si>
  <si>
    <t>320202.  Control, seguimiento y monitoreo al uso y manejo de recursos de la oferta natural</t>
  </si>
  <si>
    <t>320203,  Restauración, reforestación y protección de ecosistemas estratégicos en cuencas hidrográficas</t>
  </si>
  <si>
    <t>PROGRAMA 3203: GESTIÓN INTEGRAL DEL RECURSO HÍDRICO.</t>
  </si>
  <si>
    <t>320301.  Conservación y uso eficiente del recurso hídrico</t>
  </si>
  <si>
    <t xml:space="preserve">320302. Administración del recurso hidrico </t>
  </si>
  <si>
    <t>PROGRAMA 3204 GESTIÓN DE LA INFORMACIÓN Y EL CONOCIMIENTO AMBIENTAL</t>
  </si>
  <si>
    <t>320401.  Información y conocimiento ambiental</t>
  </si>
  <si>
    <t>PROGRAMA 3205 ORDENAMIENTO AMBIENTAL TERRITORIAL.</t>
  </si>
  <si>
    <t>320501.  Fortalecimiento de los procesos de ordenamiento y planificación territorial</t>
  </si>
  <si>
    <t>320502.  Gestión del conocimiento y reducción del  riesgo de desastres</t>
  </si>
  <si>
    <t>320503.  Gestión ambiental con comunidades étnicas</t>
  </si>
  <si>
    <t>320504. Gestión del conocimiento y reducción del riesgo de desastres-pasivo exigible vigencias expiradas</t>
  </si>
  <si>
    <t xml:space="preserve">PROYECTO 320601: GESTIÓN DEL CAMBIO CLIMÁTICO </t>
  </si>
  <si>
    <t>320601.  Gestión del cambio climático</t>
  </si>
  <si>
    <t>PROGRAMA: 3208 EDUCACIÓN AMBIENTAL</t>
  </si>
  <si>
    <t>320801.  Educación y cultura ambiental</t>
  </si>
  <si>
    <t>PROGRAMA  3299: FORTALECIMIENTO DE LA GESTIÓN Y DIRECCIÓN DEL SECTOR AMBIENTE Y DESARROLLO SOSTENIBLE</t>
  </si>
  <si>
    <t>329901. Fortalecimiento institucional para la gestión ambiental</t>
  </si>
  <si>
    <t>PROGRAMAS / PROYECTOS</t>
  </si>
  <si>
    <t>TOTAL</t>
  </si>
  <si>
    <t>PLAN FINANCIERO PLAN DE ACCIÓN 2021</t>
  </si>
  <si>
    <t xml:space="preserve">PRESUPUESTO DE INVERSIÓN 2021 </t>
  </si>
  <si>
    <t>MERCADOS VERDES Y BIOCOMERCIO</t>
  </si>
  <si>
    <t>GESTIÓN INTEGRAL DEL RECURSO HÍDRICO, SUELO, AIRE, BOSQUE PARA SU ADECUADO APROVECHAMIENTO
POMCAS, DESCONTAMINACIÓN</t>
  </si>
  <si>
    <t>GESTIÓN INTEGRAL DEL RECURSO HÍDRICO, SUELO, AIRE, BOSQUE PARA SU ADECUADO APROVECHAMIENTO
Reforestación, compra de predios, etc.</t>
  </si>
  <si>
    <t>REQUERIMIENTOS DE FINANCIACIÓN PGAR PROMEDIO ANUAL</t>
  </si>
  <si>
    <t>Metas relacionadas con gestión comunidades indígenas</t>
  </si>
  <si>
    <t xml:space="preserve">Planificación ambiental territorial entidades territoriales e indígenas   </t>
  </si>
  <si>
    <t>Implementación de proyectos que contribuyan a mitigar los efectos del cambio climático</t>
  </si>
  <si>
    <t xml:space="preserve">CONSERVACIÓN, MANEJO Y ADMINISTRACIÓN DE ÁREAS PROTEGIDAS Y OTROS ECOSISTEMAS ESTRATÉGICOS.
EVALUACIÓN DE LA OFERTA Y DEMANDA AMBIENTAL
</t>
  </si>
  <si>
    <t>Educación y cultura ambiental 
Fortalecimiento y apoyo institucional a programas y actores externos</t>
  </si>
  <si>
    <t>FORTALECIMIENTO INSTITUCIONAL FISICO, ADMINISTRATIVO, FINANCIERO, LOGÍSTICO Y HUMANO</t>
  </si>
  <si>
    <t>Metas relacionadas con gestión del riesgo de desastres</t>
  </si>
  <si>
    <t>PRODUCCIÓN Y CONSUMO SOSTENIBLE
Incluye descontaminación de sectores productivos</t>
  </si>
  <si>
    <t>LÍNEA ESTRATÉGICA 1: FORTALECIMIENTO INSTITUCIONAL, BASE PARA LA PLANIFICACIÓN AMBIENTAL Y LA GESTIÓN TERRITORIAL</t>
  </si>
  <si>
    <t>LINEA ESTRATEGICA 1: FORTALECIMIENTO INSTITUCIONAL, BASE PARA LA PLANIFICACIÓN AMBIENTAL Y LA GESTIÓN TERRITORIAL</t>
  </si>
  <si>
    <t>LINEA ESTRATÉGICA 2: GESTIÓN INTEGRAL DE AREAS PROTEGIDAS Y DE SU BIODIVERSIDAD HACIA LA CONSOLIDACIÓN DEL SIRAP</t>
  </si>
  <si>
    <t>LÍNEA ESTRATÉGICA 3: GESTIÓN INTEGRAL DEL RECURSO HÍDRICO, SUELO, AIRE, BOSQUE PARA SU ADECUADO APROVECHAMIENTO</t>
  </si>
  <si>
    <t>LÍNEA ESTRATEGICA 2: GESTIÓN INTEGRAL DE AREAS PROTEGIDAS Y DE SU BIODIVERSIDAD HACIA LA CONSOLIDACIÓN DEL SIRAP</t>
  </si>
  <si>
    <t>LÍNEA ESTRATÉGICA 4: USO Y APROVECHAMIENTO DE LA OFERTA NATURAL PARA LA PRODUCCION SOSTENIBLE</t>
  </si>
  <si>
    <t>FORTALECIMIENTO DE MECANISMOS DE ADMINISTRACIÓN, CONTROL Y REGULACION DE LOS RECURSOS NATURALES DE LA LINEA ESTRATÉGICA 1
Red de Control y Vigilancia contra el tráfico ilegal</t>
  </si>
  <si>
    <t>FORTALECIMIENTO DE MECANISMOS DE ADMINISTRACIÓN, CONTROL Y REGULACION DE LOS RECURSOS NATURALES
Sectores productivod meta PGIR</t>
  </si>
  <si>
    <t>FORTALECIMIENTO DE MECANISMOS DE ADMINISTRACIÓN, CONTROL Y REGULACION DE LOS RECURSOS NATURALES
PSMV PUEA</t>
  </si>
  <si>
    <t>LINEA ESTRATÉGICA /AREA PROGRAMATICA/Meta Estratégica PGAR</t>
  </si>
  <si>
    <t>01-900-01 Gestión Integral de la Biodiversidad y sus Servicios Ecosistémicos</t>
  </si>
  <si>
    <t>01-0900-02 Conservación y  Uso Eficiente del Recurso Hídrico</t>
  </si>
  <si>
    <t>03-900-01 Fortalecimiento de los Procesos de Ordeanamiento y Planificación Territorial</t>
  </si>
  <si>
    <t>04-0900-01 Autoridad, Reglamentacion   y Regulación Ambiental</t>
  </si>
  <si>
    <t>04-0900-02 Fortalecimiento Institucional para la Gestión Ambiental</t>
  </si>
  <si>
    <t>04-0900-03 Educación y Cultura Ambiental</t>
  </si>
  <si>
    <t>ANEXO 9: ARTICULACIÓN ENTRE PRESUPUESTO DE INVERSIÓN, PLAN DE ACCIÓN Y PGAR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</si>
</sst>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1" fontId="2" fillId="0" borderId="0" xfId="1" applyFont="1"/>
    <xf numFmtId="41" fontId="2" fillId="0" borderId="0" xfId="0" applyNumberFormat="1" applyFont="1"/>
    <xf numFmtId="4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41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41" fontId="4" fillId="4" borderId="1" xfId="1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justify" vertical="center" wrapText="1"/>
    </xf>
    <xf numFmtId="41" fontId="4" fillId="3" borderId="1" xfId="1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justify" vertical="center" wrapText="1"/>
      <protection locked="0"/>
    </xf>
    <xf numFmtId="41" fontId="5" fillId="3" borderId="1" xfId="1" applyFont="1" applyFill="1" applyBorder="1" applyAlignment="1" applyProtection="1">
      <alignment horizontal="justify" vertical="center" wrapText="1"/>
      <protection locked="0"/>
    </xf>
    <xf numFmtId="41" fontId="4" fillId="4" borderId="1" xfId="1" applyFont="1" applyFill="1" applyBorder="1" applyAlignment="1">
      <alignment vertical="center"/>
    </xf>
    <xf numFmtId="41" fontId="4" fillId="3" borderId="1" xfId="1" applyFont="1" applyFill="1" applyBorder="1" applyAlignment="1">
      <alignment vertical="center"/>
    </xf>
    <xf numFmtId="41" fontId="3" fillId="4" borderId="1" xfId="1" applyFont="1" applyFill="1" applyBorder="1" applyAlignment="1">
      <alignment horizontal="justify" vertical="center" wrapText="1"/>
    </xf>
    <xf numFmtId="41" fontId="5" fillId="3" borderId="1" xfId="1" applyFont="1" applyFill="1" applyBorder="1" applyAlignment="1">
      <alignment vertical="center"/>
    </xf>
    <xf numFmtId="41" fontId="4" fillId="2" borderId="1" xfId="1" applyFont="1" applyFill="1" applyBorder="1" applyAlignment="1">
      <alignment vertical="center"/>
    </xf>
    <xf numFmtId="41" fontId="4" fillId="2" borderId="1" xfId="1" applyFont="1" applyFill="1" applyBorder="1" applyAlignment="1">
      <alignment horizontal="justify" vertical="center" wrapText="1"/>
    </xf>
    <xf numFmtId="41" fontId="4" fillId="5" borderId="1" xfId="1" applyFont="1" applyFill="1" applyBorder="1" applyAlignment="1">
      <alignment vertical="center"/>
    </xf>
    <xf numFmtId="41" fontId="4" fillId="5" borderId="1" xfId="1" applyFont="1" applyFill="1" applyBorder="1" applyAlignment="1">
      <alignment horizontal="justify" vertical="center" wrapText="1"/>
    </xf>
    <xf numFmtId="0" fontId="8" fillId="7" borderId="1" xfId="0" applyFont="1" applyFill="1" applyBorder="1" applyAlignment="1">
      <alignment horizontal="center" vertical="center" wrapText="1"/>
    </xf>
    <xf numFmtId="41" fontId="3" fillId="7" borderId="1" xfId="1" applyFont="1" applyFill="1" applyBorder="1" applyAlignment="1">
      <alignment vertical="center"/>
    </xf>
    <xf numFmtId="41" fontId="3" fillId="7" borderId="1" xfId="0" applyNumberFormat="1" applyFont="1" applyFill="1" applyBorder="1" applyAlignment="1">
      <alignment vertical="center"/>
    </xf>
    <xf numFmtId="41" fontId="3" fillId="7" borderId="1" xfId="0" applyNumberFormat="1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2" workbookViewId="0">
      <selection activeCell="C25" sqref="C25"/>
    </sheetView>
  </sheetViews>
  <sheetFormatPr baseColWidth="10" defaultRowHeight="12.75" x14ac:dyDescent="0.2"/>
  <cols>
    <col min="1" max="1" width="51" style="1" customWidth="1"/>
    <col min="2" max="2" width="23.85546875" style="2" customWidth="1"/>
    <col min="3" max="3" width="25.28515625" style="2" customWidth="1"/>
    <col min="4" max="4" width="57.28515625" style="5" customWidth="1"/>
    <col min="5" max="5" width="27.5703125" style="1" customWidth="1"/>
    <col min="6" max="6" width="14.85546875" style="1" bestFit="1" customWidth="1"/>
    <col min="7" max="7" width="15.85546875" style="1" bestFit="1" customWidth="1"/>
    <col min="8" max="16384" width="11.42578125" style="1"/>
  </cols>
  <sheetData>
    <row r="1" spans="1:5" x14ac:dyDescent="0.2">
      <c r="A1" s="32" t="s">
        <v>64</v>
      </c>
      <c r="B1" s="33"/>
      <c r="C1" s="33"/>
      <c r="D1" s="33"/>
      <c r="E1" s="34"/>
    </row>
    <row r="2" spans="1:5" ht="39.75" customHeight="1" x14ac:dyDescent="0.2">
      <c r="A2" s="6" t="s">
        <v>32</v>
      </c>
      <c r="B2" s="7" t="s">
        <v>35</v>
      </c>
      <c r="C2" s="7" t="s">
        <v>34</v>
      </c>
      <c r="D2" s="8" t="s">
        <v>57</v>
      </c>
      <c r="E2" s="8" t="s">
        <v>39</v>
      </c>
    </row>
    <row r="3" spans="1:5" ht="25.5" x14ac:dyDescent="0.2">
      <c r="A3" s="9" t="s">
        <v>0</v>
      </c>
      <c r="B3" s="10">
        <f>SUM(B4:B5)</f>
        <v>2798647021</v>
      </c>
      <c r="C3" s="10"/>
      <c r="D3" s="11"/>
      <c r="E3" s="12"/>
    </row>
    <row r="4" spans="1:5" ht="25.5" x14ac:dyDescent="0.2">
      <c r="A4" s="13" t="s">
        <v>58</v>
      </c>
      <c r="B4" s="14">
        <v>733058811</v>
      </c>
      <c r="C4" s="14"/>
      <c r="D4" s="15"/>
      <c r="E4" s="16"/>
    </row>
    <row r="5" spans="1:5" x14ac:dyDescent="0.2">
      <c r="A5" s="13" t="s">
        <v>59</v>
      </c>
      <c r="B5" s="14">
        <v>2065588210</v>
      </c>
      <c r="C5" s="14"/>
      <c r="D5" s="15"/>
      <c r="E5" s="16"/>
    </row>
    <row r="6" spans="1:5" ht="25.5" x14ac:dyDescent="0.2">
      <c r="A6" s="9" t="s">
        <v>1</v>
      </c>
      <c r="B6" s="10">
        <f>SUM(B7:B8)</f>
        <v>204770892</v>
      </c>
      <c r="C6" s="10"/>
      <c r="D6" s="11"/>
      <c r="E6" s="12"/>
    </row>
    <row r="7" spans="1:5" x14ac:dyDescent="0.2">
      <c r="A7" s="17" t="s">
        <v>5</v>
      </c>
      <c r="B7" s="18">
        <v>62132823</v>
      </c>
      <c r="C7" s="18"/>
      <c r="D7" s="15"/>
      <c r="E7" s="16"/>
    </row>
    <row r="8" spans="1:5" ht="15" customHeight="1" x14ac:dyDescent="0.2">
      <c r="A8" s="17" t="s">
        <v>6</v>
      </c>
      <c r="B8" s="18">
        <v>142638069</v>
      </c>
      <c r="C8" s="18"/>
      <c r="D8" s="15"/>
      <c r="E8" s="16"/>
    </row>
    <row r="9" spans="1:5" ht="25.5" x14ac:dyDescent="0.2">
      <c r="A9" s="9" t="s">
        <v>4</v>
      </c>
      <c r="B9" s="10">
        <f>SUM(B10:B11)</f>
        <v>271209366</v>
      </c>
      <c r="C9" s="10"/>
      <c r="D9" s="11"/>
      <c r="E9" s="12"/>
    </row>
    <row r="10" spans="1:5" ht="25.5" x14ac:dyDescent="0.2">
      <c r="A10" s="17" t="s">
        <v>60</v>
      </c>
      <c r="B10" s="18">
        <v>190387366</v>
      </c>
      <c r="C10" s="18"/>
      <c r="D10" s="15"/>
      <c r="E10" s="16"/>
    </row>
    <row r="11" spans="1:5" ht="33.75" customHeight="1" x14ac:dyDescent="0.2">
      <c r="A11" s="17" t="s">
        <v>7</v>
      </c>
      <c r="B11" s="18">
        <v>80822000</v>
      </c>
      <c r="C11" s="18"/>
      <c r="D11" s="15"/>
      <c r="E11" s="16"/>
    </row>
    <row r="12" spans="1:5" ht="30" customHeight="1" x14ac:dyDescent="0.2">
      <c r="A12" s="9" t="s">
        <v>2</v>
      </c>
      <c r="B12" s="10">
        <f>SUM(B13:B15)</f>
        <v>4192472478</v>
      </c>
      <c r="C12" s="10"/>
      <c r="D12" s="11"/>
      <c r="E12" s="12"/>
    </row>
    <row r="13" spans="1:5" ht="38.25" customHeight="1" x14ac:dyDescent="0.2">
      <c r="A13" s="13" t="s">
        <v>61</v>
      </c>
      <c r="B13" s="14">
        <v>3358388360</v>
      </c>
      <c r="C13" s="14"/>
      <c r="D13" s="15"/>
      <c r="E13" s="16"/>
    </row>
    <row r="14" spans="1:5" ht="33" customHeight="1" x14ac:dyDescent="0.2">
      <c r="A14" s="13" t="s">
        <v>62</v>
      </c>
      <c r="B14" s="14">
        <v>511638320</v>
      </c>
      <c r="C14" s="14"/>
      <c r="D14" s="15"/>
      <c r="E14" s="16"/>
    </row>
    <row r="15" spans="1:5" ht="29.25" customHeight="1" x14ac:dyDescent="0.2">
      <c r="A15" s="13" t="s">
        <v>63</v>
      </c>
      <c r="B15" s="14">
        <v>322445798</v>
      </c>
      <c r="C15" s="14"/>
      <c r="D15" s="15"/>
      <c r="E15" s="16"/>
    </row>
    <row r="16" spans="1:5" x14ac:dyDescent="0.2">
      <c r="A16" s="35" t="s">
        <v>3</v>
      </c>
      <c r="B16" s="36"/>
      <c r="C16" s="36"/>
      <c r="D16" s="36"/>
      <c r="E16" s="37"/>
    </row>
    <row r="17" spans="1:7" ht="25.5" x14ac:dyDescent="0.2">
      <c r="A17" s="9" t="s">
        <v>8</v>
      </c>
      <c r="B17" s="19">
        <f>SUM(B18:B20)</f>
        <v>2512721339</v>
      </c>
      <c r="C17" s="19">
        <f>SUM(C18:C20)</f>
        <v>4570905280</v>
      </c>
      <c r="D17" s="21" t="s">
        <v>53</v>
      </c>
      <c r="E17" s="19">
        <f>SUM(E18:E20)</f>
        <v>6441666666.666666</v>
      </c>
    </row>
    <row r="18" spans="1:7" ht="33.75" customHeight="1" x14ac:dyDescent="0.2">
      <c r="A18" s="31" t="s">
        <v>9</v>
      </c>
      <c r="B18" s="20">
        <v>238926313</v>
      </c>
      <c r="C18" s="20">
        <v>301059136</v>
      </c>
      <c r="D18" s="14" t="s">
        <v>47</v>
      </c>
      <c r="E18" s="20">
        <f>+(360+26000+13000+1800)*1000000/12</f>
        <v>3430000000</v>
      </c>
    </row>
    <row r="19" spans="1:7" ht="18" customHeight="1" x14ac:dyDescent="0.2">
      <c r="A19" s="31" t="s">
        <v>10</v>
      </c>
      <c r="B19" s="20">
        <v>239361931</v>
      </c>
      <c r="C19" s="20">
        <v>382000000</v>
      </c>
      <c r="D19" s="14" t="s">
        <v>36</v>
      </c>
      <c r="E19" s="20">
        <f>+(1500+6500)*1000000/12</f>
        <v>666666666.66666663</v>
      </c>
    </row>
    <row r="20" spans="1:7" ht="57" customHeight="1" x14ac:dyDescent="0.2">
      <c r="A20" s="31" t="s">
        <v>11</v>
      </c>
      <c r="B20" s="20">
        <v>2034433095</v>
      </c>
      <c r="C20" s="20">
        <v>3887846144</v>
      </c>
      <c r="D20" s="14" t="s">
        <v>55</v>
      </c>
      <c r="E20" s="20">
        <f>+((1380+6500+2780+3150+650+650+13000)*1000000/12)+2500000</f>
        <v>2345000000</v>
      </c>
    </row>
    <row r="21" spans="1:7" ht="25.5" x14ac:dyDescent="0.2">
      <c r="A21" s="9" t="s">
        <v>12</v>
      </c>
      <c r="B21" s="19">
        <f>SUM(B22:B24)</f>
        <v>4302333395</v>
      </c>
      <c r="C21" s="19">
        <f>SUM(C22:C24)</f>
        <v>6260434889.9007998</v>
      </c>
      <c r="D21" s="21" t="s">
        <v>52</v>
      </c>
      <c r="E21" s="19">
        <f>SUM(E22:E24)</f>
        <v>9073333333.333334</v>
      </c>
    </row>
    <row r="22" spans="1:7" ht="51" x14ac:dyDescent="0.2">
      <c r="A22" s="31" t="s">
        <v>13</v>
      </c>
      <c r="B22" s="20">
        <v>3595767129</v>
      </c>
      <c r="C22" s="20">
        <v>4328825939.9007998</v>
      </c>
      <c r="D22" s="14" t="s">
        <v>43</v>
      </c>
      <c r="E22" s="20">
        <f>+(57610-17500)*1000000/12</f>
        <v>3342500000</v>
      </c>
    </row>
    <row r="23" spans="1:7" ht="76.5" customHeight="1" x14ac:dyDescent="0.2">
      <c r="A23" s="31" t="s">
        <v>14</v>
      </c>
      <c r="B23" s="20">
        <v>305164828</v>
      </c>
      <c r="C23" s="20">
        <v>988702684</v>
      </c>
      <c r="D23" s="14" t="s">
        <v>54</v>
      </c>
      <c r="E23" s="20">
        <f>2720000000/12</f>
        <v>226666666.66666666</v>
      </c>
    </row>
    <row r="24" spans="1:7" ht="38.25" x14ac:dyDescent="0.2">
      <c r="A24" s="31" t="s">
        <v>15</v>
      </c>
      <c r="B24" s="20">
        <v>401401438</v>
      </c>
      <c r="C24" s="20">
        <v>942906266</v>
      </c>
      <c r="D24" s="14" t="s">
        <v>38</v>
      </c>
      <c r="E24" s="20">
        <f>+(13000+10400+13000+10400+12750+6500)*1000000/12</f>
        <v>5504166666.666667</v>
      </c>
    </row>
    <row r="25" spans="1:7" ht="25.5" x14ac:dyDescent="0.2">
      <c r="A25" s="9" t="s">
        <v>16</v>
      </c>
      <c r="B25" s="19">
        <f>SUM(B26:B27)</f>
        <v>11186313734</v>
      </c>
      <c r="C25" s="19">
        <f>SUM(C26:C27)</f>
        <v>13398408997.599998</v>
      </c>
      <c r="D25" s="21" t="s">
        <v>51</v>
      </c>
      <c r="E25" s="19">
        <f>+E26+E27</f>
        <v>11000000000</v>
      </c>
    </row>
    <row r="26" spans="1:7" ht="38.25" x14ac:dyDescent="0.2">
      <c r="A26" s="31" t="s">
        <v>17</v>
      </c>
      <c r="B26" s="20">
        <v>8734858793</v>
      </c>
      <c r="C26" s="20">
        <v>10258942174.799999</v>
      </c>
      <c r="D26" s="14" t="s">
        <v>37</v>
      </c>
      <c r="E26" s="20">
        <f>+(54000+52000+15600)*1000000/12</f>
        <v>10133333333.333334</v>
      </c>
      <c r="G26" s="3"/>
    </row>
    <row r="27" spans="1:7" ht="38.25" x14ac:dyDescent="0.2">
      <c r="A27" s="31" t="s">
        <v>18</v>
      </c>
      <c r="B27" s="20">
        <v>2451454941</v>
      </c>
      <c r="C27" s="20">
        <v>3139466822.8000002</v>
      </c>
      <c r="D27" s="14" t="s">
        <v>56</v>
      </c>
      <c r="E27" s="20">
        <f>(3900+6500)*1000000/12</f>
        <v>866666666.66666663</v>
      </c>
    </row>
    <row r="28" spans="1:7" ht="25.5" x14ac:dyDescent="0.2">
      <c r="A28" s="9" t="s">
        <v>19</v>
      </c>
      <c r="B28" s="19">
        <f>SUM(B29)</f>
        <v>136014924</v>
      </c>
      <c r="C28" s="19">
        <v>269440498.12</v>
      </c>
      <c r="D28" s="10"/>
      <c r="E28" s="19"/>
    </row>
    <row r="29" spans="1:7" x14ac:dyDescent="0.2">
      <c r="A29" s="31" t="s">
        <v>20</v>
      </c>
      <c r="B29" s="20">
        <v>136014924</v>
      </c>
      <c r="C29" s="20">
        <v>269440498</v>
      </c>
      <c r="D29" s="14"/>
      <c r="E29" s="20"/>
    </row>
    <row r="30" spans="1:7" ht="25.5" x14ac:dyDescent="0.2">
      <c r="A30" s="9" t="s">
        <v>21</v>
      </c>
      <c r="B30" s="19">
        <f>SUM(B31:B34)</f>
        <v>6077070390</v>
      </c>
      <c r="C30" s="19">
        <f>SUM(C31:C34)</f>
        <v>6300589755.1545</v>
      </c>
      <c r="D30" s="21" t="s">
        <v>49</v>
      </c>
      <c r="E30" s="19">
        <f>SUM(E31:E34)</f>
        <v>5572916666.666666</v>
      </c>
    </row>
    <row r="31" spans="1:7" ht="25.5" x14ac:dyDescent="0.2">
      <c r="A31" s="31" t="s">
        <v>22</v>
      </c>
      <c r="B31" s="20">
        <v>87404390</v>
      </c>
      <c r="C31" s="20">
        <v>230101756</v>
      </c>
      <c r="D31" s="14" t="s">
        <v>41</v>
      </c>
      <c r="E31" s="20">
        <f>+(300+1650+1950+250)*1000000/12</f>
        <v>345833333.33333331</v>
      </c>
    </row>
    <row r="32" spans="1:7" x14ac:dyDescent="0.2">
      <c r="A32" s="31" t="s">
        <v>23</v>
      </c>
      <c r="B32" s="20">
        <v>1732999900</v>
      </c>
      <c r="C32" s="20">
        <v>1813821899.1545</v>
      </c>
      <c r="D32" s="14" t="s">
        <v>46</v>
      </c>
      <c r="E32" s="22">
        <f>+(300+4060+4070+48000+800+500)*1000000/12</f>
        <v>4810833333.333333</v>
      </c>
    </row>
    <row r="33" spans="1:7" x14ac:dyDescent="0.2">
      <c r="A33" s="31" t="s">
        <v>24</v>
      </c>
      <c r="B33" s="20">
        <v>330000000</v>
      </c>
      <c r="C33" s="20">
        <v>330000000</v>
      </c>
      <c r="D33" s="14" t="s">
        <v>40</v>
      </c>
      <c r="E33" s="20">
        <f>+(1950+1950+1095)*1000000/12</f>
        <v>416250000</v>
      </c>
    </row>
    <row r="34" spans="1:7" ht="25.5" x14ac:dyDescent="0.2">
      <c r="A34" s="31" t="s">
        <v>25</v>
      </c>
      <c r="B34" s="20">
        <v>3926666100</v>
      </c>
      <c r="C34" s="20">
        <v>3926666100</v>
      </c>
      <c r="D34" s="14"/>
      <c r="E34" s="20"/>
    </row>
    <row r="35" spans="1:7" ht="25.5" x14ac:dyDescent="0.2">
      <c r="A35" s="9" t="s">
        <v>26</v>
      </c>
      <c r="B35" s="19">
        <f>+B36</f>
        <v>380660685</v>
      </c>
      <c r="C35" s="19">
        <v>428350685</v>
      </c>
      <c r="D35" s="21" t="s">
        <v>50</v>
      </c>
      <c r="E35" s="19">
        <f>SUM(E36)</f>
        <v>1458333333.3333333</v>
      </c>
      <c r="F35" s="3"/>
    </row>
    <row r="36" spans="1:7" ht="25.5" x14ac:dyDescent="0.2">
      <c r="A36" s="31" t="s">
        <v>27</v>
      </c>
      <c r="B36" s="20">
        <v>380660685</v>
      </c>
      <c r="C36" s="20">
        <v>428350685</v>
      </c>
      <c r="D36" s="14" t="s">
        <v>42</v>
      </c>
      <c r="E36" s="20">
        <f>+(17500)*1000000/12</f>
        <v>1458333333.3333333</v>
      </c>
    </row>
    <row r="37" spans="1:7" ht="25.5" x14ac:dyDescent="0.2">
      <c r="A37" s="9" t="s">
        <v>28</v>
      </c>
      <c r="B37" s="19">
        <f>+B38</f>
        <v>771692505</v>
      </c>
      <c r="C37" s="19">
        <f>+C38</f>
        <v>1094138303.188</v>
      </c>
      <c r="D37" s="21" t="s">
        <v>49</v>
      </c>
      <c r="E37" s="19">
        <f>+E38</f>
        <v>2775000000</v>
      </c>
    </row>
    <row r="38" spans="1:7" ht="25.5" x14ac:dyDescent="0.2">
      <c r="A38" s="31" t="s">
        <v>29</v>
      </c>
      <c r="B38" s="23">
        <v>771692505</v>
      </c>
      <c r="C38" s="23">
        <v>1094138303.188</v>
      </c>
      <c r="D38" s="24" t="s">
        <v>44</v>
      </c>
      <c r="E38" s="23">
        <f>+(7800+10200+12700+2600)*1000000/12</f>
        <v>2775000000</v>
      </c>
    </row>
    <row r="39" spans="1:7" ht="38.25" x14ac:dyDescent="0.2">
      <c r="A39" s="9" t="s">
        <v>30</v>
      </c>
      <c r="B39" s="19">
        <f>+B40</f>
        <v>2137832877</v>
      </c>
      <c r="C39" s="19">
        <f>+C40</f>
        <v>2649471196.7600002</v>
      </c>
      <c r="D39" s="21" t="s">
        <v>48</v>
      </c>
      <c r="E39" s="19">
        <f>+(5200+15600)*1000000/12</f>
        <v>1733333333.3333333</v>
      </c>
    </row>
    <row r="40" spans="1:7" ht="25.5" x14ac:dyDescent="0.2">
      <c r="A40" s="31" t="s">
        <v>31</v>
      </c>
      <c r="B40" s="25">
        <v>2137832877</v>
      </c>
      <c r="C40" s="25">
        <v>2649471196.7600002</v>
      </c>
      <c r="D40" s="26" t="s">
        <v>45</v>
      </c>
      <c r="E40" s="25">
        <f>+(5200+15600)*1000000/12</f>
        <v>1733333333.3333333</v>
      </c>
    </row>
    <row r="41" spans="1:7" x14ac:dyDescent="0.2">
      <c r="A41" s="27" t="s">
        <v>33</v>
      </c>
      <c r="B41" s="28">
        <f>+B3+B6+B9+B12+B17+B21+B25+B28+B30+B35+B37+B39</f>
        <v>34971739606</v>
      </c>
      <c r="C41" s="29">
        <f>+C39+C37+C35+C30+C28+C25+C21+C17</f>
        <v>34971739605.723297</v>
      </c>
      <c r="D41" s="30"/>
      <c r="E41" s="29">
        <f>+E17+E21+E25+E28+E30+E35+E37+E39</f>
        <v>38054583333.333336</v>
      </c>
      <c r="G41" s="2"/>
    </row>
    <row r="42" spans="1:7" x14ac:dyDescent="0.2">
      <c r="D42" s="4"/>
      <c r="E42" s="3"/>
    </row>
    <row r="43" spans="1:7" x14ac:dyDescent="0.2">
      <c r="F43" s="2"/>
    </row>
    <row r="44" spans="1:7" x14ac:dyDescent="0.2">
      <c r="D44" s="4"/>
      <c r="E44" s="3"/>
      <c r="G44" s="3"/>
    </row>
    <row r="45" spans="1:7" x14ac:dyDescent="0.2">
      <c r="E45" s="3"/>
    </row>
  </sheetData>
  <mergeCells count="2">
    <mergeCell ref="A1:E1"/>
    <mergeCell ref="A16:E16"/>
  </mergeCells>
  <pageMargins left="0.7" right="0.7" top="0.75" bottom="0.75" header="0.3" footer="0.3"/>
  <pageSetup orientation="portrait" r:id="rId1"/>
  <ignoredErrors>
    <ignoredError sqref="C30 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2021-07-30T05:26:11Z</dcterms:created>
  <dcterms:modified xsi:type="dcterms:W3CDTF">2022-02-24T23:27:43Z</dcterms:modified>
</cp:coreProperties>
</file>